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 activeTab="3"/>
  </bookViews>
  <sheets>
    <sheet name="02.09-04.09" sheetId="1" r:id="rId1"/>
    <sheet name="05.09-11.09" sheetId="2" r:id="rId2"/>
    <sheet name="12.09-18.09" sheetId="3" r:id="rId3"/>
    <sheet name="19.09-25.09" sheetId="4" r:id="rId4"/>
  </sheets>
  <calcPr calcId="145621"/>
</workbook>
</file>

<file path=xl/calcChain.xml><?xml version="1.0" encoding="utf-8"?>
<calcChain xmlns="http://schemas.openxmlformats.org/spreadsheetml/2006/main">
  <c r="F194" i="4" l="1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R265" i="4"/>
  <c r="R296" i="4" s="1"/>
  <c r="O265" i="4"/>
  <c r="O296" i="4" s="1"/>
  <c r="G265" i="4"/>
  <c r="G296" i="4" s="1"/>
  <c r="S262" i="4"/>
  <c r="S265" i="4" s="1"/>
  <c r="S296" i="4" s="1"/>
  <c r="R262" i="4"/>
  <c r="Q262" i="4"/>
  <c r="Q265" i="4" s="1"/>
  <c r="Q296" i="4" s="1"/>
  <c r="P262" i="4"/>
  <c r="P265" i="4" s="1"/>
  <c r="P296" i="4" s="1"/>
  <c r="N262" i="4"/>
  <c r="N265" i="4" s="1"/>
  <c r="N296" i="4" s="1"/>
  <c r="M262" i="4"/>
  <c r="M265" i="4" s="1"/>
  <c r="M296" i="4" s="1"/>
  <c r="L262" i="4"/>
  <c r="L265" i="4" s="1"/>
  <c r="L296" i="4" s="1"/>
  <c r="K262" i="4"/>
  <c r="K265" i="4" s="1"/>
  <c r="K296" i="4" s="1"/>
  <c r="J262" i="4"/>
  <c r="J265" i="4" s="1"/>
  <c r="J296" i="4" s="1"/>
  <c r="I262" i="4"/>
  <c r="I265" i="4" s="1"/>
  <c r="I296" i="4" s="1"/>
  <c r="H262" i="4"/>
  <c r="H265" i="4" s="1"/>
  <c r="H296" i="4" s="1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S235" i="4"/>
  <c r="R235" i="4"/>
  <c r="R255" i="4" s="1"/>
  <c r="Q235" i="4"/>
  <c r="P235" i="4"/>
  <c r="O235" i="4"/>
  <c r="N235" i="4"/>
  <c r="N255" i="4" s="1"/>
  <c r="M235" i="4"/>
  <c r="L235" i="4"/>
  <c r="K235" i="4"/>
  <c r="J235" i="4"/>
  <c r="J255" i="4" s="1"/>
  <c r="I235" i="4"/>
  <c r="H235" i="4"/>
  <c r="G235" i="4"/>
  <c r="F255" i="4"/>
  <c r="S225" i="4"/>
  <c r="S255" i="4" s="1"/>
  <c r="R225" i="4"/>
  <c r="Q225" i="4"/>
  <c r="Q255" i="4" s="1"/>
  <c r="P225" i="4"/>
  <c r="P255" i="4" s="1"/>
  <c r="O225" i="4"/>
  <c r="O255" i="4" s="1"/>
  <c r="N225" i="4"/>
  <c r="M225" i="4"/>
  <c r="M255" i="4" s="1"/>
  <c r="L225" i="4"/>
  <c r="L255" i="4" s="1"/>
  <c r="K225" i="4"/>
  <c r="K255" i="4" s="1"/>
  <c r="J225" i="4"/>
  <c r="I225" i="4"/>
  <c r="I255" i="4" s="1"/>
  <c r="H225" i="4"/>
  <c r="H255" i="4" s="1"/>
  <c r="G225" i="4"/>
  <c r="G255" i="4" s="1"/>
  <c r="F225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S194" i="4"/>
  <c r="R194" i="4"/>
  <c r="R214" i="4" s="1"/>
  <c r="Q194" i="4"/>
  <c r="P194" i="4"/>
  <c r="O194" i="4"/>
  <c r="N194" i="4"/>
  <c r="N214" i="4" s="1"/>
  <c r="M194" i="4"/>
  <c r="L194" i="4"/>
  <c r="K194" i="4"/>
  <c r="J194" i="4"/>
  <c r="J214" i="4" s="1"/>
  <c r="I194" i="4"/>
  <c r="H194" i="4"/>
  <c r="G194" i="4"/>
  <c r="F214" i="4"/>
  <c r="S184" i="4"/>
  <c r="S214" i="4" s="1"/>
  <c r="R184" i="4"/>
  <c r="Q184" i="4"/>
  <c r="Q214" i="4" s="1"/>
  <c r="P184" i="4"/>
  <c r="P214" i="4" s="1"/>
  <c r="O184" i="4"/>
  <c r="O214" i="4" s="1"/>
  <c r="N184" i="4"/>
  <c r="M184" i="4"/>
  <c r="M214" i="4" s="1"/>
  <c r="L184" i="4"/>
  <c r="L214" i="4" s="1"/>
  <c r="K184" i="4"/>
  <c r="K214" i="4" s="1"/>
  <c r="J184" i="4"/>
  <c r="I184" i="4"/>
  <c r="I214" i="4" s="1"/>
  <c r="H184" i="4"/>
  <c r="H214" i="4" s="1"/>
  <c r="G184" i="4"/>
  <c r="G214" i="4" s="1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S153" i="4"/>
  <c r="R153" i="4"/>
  <c r="Q153" i="4"/>
  <c r="Q173" i="4" s="1"/>
  <c r="P153" i="4"/>
  <c r="O153" i="4"/>
  <c r="N153" i="4"/>
  <c r="M153" i="4"/>
  <c r="M173" i="4" s="1"/>
  <c r="L153" i="4"/>
  <c r="K153" i="4"/>
  <c r="J153" i="4"/>
  <c r="I153" i="4"/>
  <c r="I173" i="4" s="1"/>
  <c r="H153" i="4"/>
  <c r="G153" i="4"/>
  <c r="F153" i="4"/>
  <c r="S143" i="4"/>
  <c r="S173" i="4" s="1"/>
  <c r="R143" i="4"/>
  <c r="R173" i="4" s="1"/>
  <c r="Q143" i="4"/>
  <c r="P143" i="4"/>
  <c r="P173" i="4" s="1"/>
  <c r="O143" i="4"/>
  <c r="O173" i="4" s="1"/>
  <c r="N143" i="4"/>
  <c r="N173" i="4" s="1"/>
  <c r="M143" i="4"/>
  <c r="L143" i="4"/>
  <c r="L173" i="4" s="1"/>
  <c r="K143" i="4"/>
  <c r="K173" i="4" s="1"/>
  <c r="J143" i="4"/>
  <c r="J173" i="4" s="1"/>
  <c r="I143" i="4"/>
  <c r="H143" i="4"/>
  <c r="H173" i="4" s="1"/>
  <c r="G143" i="4"/>
  <c r="G173" i="4" s="1"/>
  <c r="F143" i="4"/>
  <c r="F173" i="4" s="1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S112" i="4"/>
  <c r="R112" i="4"/>
  <c r="Q112" i="4"/>
  <c r="Q132" i="4" s="1"/>
  <c r="P112" i="4"/>
  <c r="O112" i="4"/>
  <c r="N112" i="4"/>
  <c r="M112" i="4"/>
  <c r="M132" i="4" s="1"/>
  <c r="L112" i="4"/>
  <c r="K112" i="4"/>
  <c r="J112" i="4"/>
  <c r="I112" i="4"/>
  <c r="I132" i="4" s="1"/>
  <c r="H112" i="4"/>
  <c r="G112" i="4"/>
  <c r="S102" i="4"/>
  <c r="S132" i="4" s="1"/>
  <c r="R102" i="4"/>
  <c r="R132" i="4" s="1"/>
  <c r="Q102" i="4"/>
  <c r="P102" i="4"/>
  <c r="P132" i="4" s="1"/>
  <c r="O102" i="4"/>
  <c r="O132" i="4" s="1"/>
  <c r="N102" i="4"/>
  <c r="N132" i="4" s="1"/>
  <c r="M102" i="4"/>
  <c r="L102" i="4"/>
  <c r="L132" i="4" s="1"/>
  <c r="K102" i="4"/>
  <c r="K132" i="4" s="1"/>
  <c r="J102" i="4"/>
  <c r="J132" i="4" s="1"/>
  <c r="I102" i="4"/>
  <c r="H102" i="4"/>
  <c r="H132" i="4" s="1"/>
  <c r="G102" i="4"/>
  <c r="G132" i="4" s="1"/>
  <c r="F102" i="4"/>
  <c r="F132" i="4" s="1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S61" i="4"/>
  <c r="S91" i="4" s="1"/>
  <c r="R61" i="4"/>
  <c r="R91" i="4" s="1"/>
  <c r="Q61" i="4"/>
  <c r="Q91" i="4" s="1"/>
  <c r="P61" i="4"/>
  <c r="P91" i="4" s="1"/>
  <c r="O61" i="4"/>
  <c r="O91" i="4" s="1"/>
  <c r="N61" i="4"/>
  <c r="N91" i="4" s="1"/>
  <c r="M61" i="4"/>
  <c r="M91" i="4" s="1"/>
  <c r="L61" i="4"/>
  <c r="L91" i="4" s="1"/>
  <c r="K61" i="4"/>
  <c r="K91" i="4" s="1"/>
  <c r="J61" i="4"/>
  <c r="J91" i="4" s="1"/>
  <c r="I61" i="4"/>
  <c r="I91" i="4" s="1"/>
  <c r="H61" i="4"/>
  <c r="H91" i="4" s="1"/>
  <c r="G61" i="4"/>
  <c r="G91" i="4" s="1"/>
  <c r="F61" i="4"/>
  <c r="F91" i="4" s="1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S20" i="4"/>
  <c r="S50" i="4" s="1"/>
  <c r="S299" i="4" s="1"/>
  <c r="R20" i="4"/>
  <c r="R50" i="4" s="1"/>
  <c r="R299" i="4" s="1"/>
  <c r="Q20" i="4"/>
  <c r="Q50" i="4" s="1"/>
  <c r="Q299" i="4" s="1"/>
  <c r="P20" i="4"/>
  <c r="P50" i="4" s="1"/>
  <c r="O20" i="4"/>
  <c r="O50" i="4" s="1"/>
  <c r="O299" i="4" s="1"/>
  <c r="N20" i="4"/>
  <c r="N50" i="4" s="1"/>
  <c r="N299" i="4" s="1"/>
  <c r="M20" i="4"/>
  <c r="M50" i="4" s="1"/>
  <c r="M299" i="4" s="1"/>
  <c r="L20" i="4"/>
  <c r="L50" i="4" s="1"/>
  <c r="L299" i="4" s="1"/>
  <c r="K20" i="4"/>
  <c r="K50" i="4" s="1"/>
  <c r="K299" i="4" s="1"/>
  <c r="J20" i="4"/>
  <c r="J50" i="4" s="1"/>
  <c r="J299" i="4" s="1"/>
  <c r="I20" i="4"/>
  <c r="I50" i="4" s="1"/>
  <c r="I299" i="4" s="1"/>
  <c r="H20" i="4"/>
  <c r="H50" i="4" s="1"/>
  <c r="H299" i="4" s="1"/>
  <c r="G20" i="4"/>
  <c r="G50" i="4" s="1"/>
  <c r="G299" i="4" s="1"/>
  <c r="F20" i="4"/>
  <c r="F50" i="4" s="1"/>
  <c r="F225" i="3"/>
  <c r="F208" i="3"/>
  <c r="F112" i="3"/>
  <c r="F61" i="3"/>
  <c r="F20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O265" i="3"/>
  <c r="G265" i="3"/>
  <c r="S262" i="3"/>
  <c r="S265" i="3" s="1"/>
  <c r="R262" i="3"/>
  <c r="R265" i="3" s="1"/>
  <c r="Q262" i="3"/>
  <c r="Q265" i="3" s="1"/>
  <c r="Q296" i="3" s="1"/>
  <c r="P262" i="3"/>
  <c r="P265" i="3" s="1"/>
  <c r="P296" i="3" s="1"/>
  <c r="N262" i="3"/>
  <c r="N265" i="3" s="1"/>
  <c r="M262" i="3"/>
  <c r="M265" i="3" s="1"/>
  <c r="L262" i="3"/>
  <c r="L265" i="3" s="1"/>
  <c r="K262" i="3"/>
  <c r="K265" i="3" s="1"/>
  <c r="K296" i="3" s="1"/>
  <c r="J262" i="3"/>
  <c r="J265" i="3" s="1"/>
  <c r="I262" i="3"/>
  <c r="I265" i="3" s="1"/>
  <c r="H262" i="3"/>
  <c r="H265" i="3" s="1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S235" i="3"/>
  <c r="R235" i="3"/>
  <c r="Q235" i="3"/>
  <c r="Q255" i="3" s="1"/>
  <c r="P235" i="3"/>
  <c r="O235" i="3"/>
  <c r="N235" i="3"/>
  <c r="M235" i="3"/>
  <c r="M255" i="3" s="1"/>
  <c r="L235" i="3"/>
  <c r="K235" i="3"/>
  <c r="J235" i="3"/>
  <c r="I235" i="3"/>
  <c r="I255" i="3" s="1"/>
  <c r="H235" i="3"/>
  <c r="G235" i="3"/>
  <c r="F235" i="3"/>
  <c r="S225" i="3"/>
  <c r="S255" i="3" s="1"/>
  <c r="R225" i="3"/>
  <c r="Q225" i="3"/>
  <c r="P225" i="3"/>
  <c r="O225" i="3"/>
  <c r="O255" i="3" s="1"/>
  <c r="N225" i="3"/>
  <c r="M225" i="3"/>
  <c r="L225" i="3"/>
  <c r="K225" i="3"/>
  <c r="K255" i="3" s="1"/>
  <c r="J225" i="3"/>
  <c r="I225" i="3"/>
  <c r="H225" i="3"/>
  <c r="G225" i="3"/>
  <c r="G255" i="3" s="1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S194" i="3"/>
  <c r="R194" i="3"/>
  <c r="Q194" i="3"/>
  <c r="P194" i="3"/>
  <c r="O194" i="3"/>
  <c r="N194" i="3"/>
  <c r="N214" i="3" s="1"/>
  <c r="M194" i="3"/>
  <c r="L194" i="3"/>
  <c r="K194" i="3"/>
  <c r="J194" i="3"/>
  <c r="J214" i="3" s="1"/>
  <c r="I194" i="3"/>
  <c r="H194" i="3"/>
  <c r="G194" i="3"/>
  <c r="F194" i="3"/>
  <c r="S184" i="3"/>
  <c r="R184" i="3"/>
  <c r="Q184" i="3"/>
  <c r="P184" i="3"/>
  <c r="P214" i="3" s="1"/>
  <c r="O184" i="3"/>
  <c r="N184" i="3"/>
  <c r="M184" i="3"/>
  <c r="L184" i="3"/>
  <c r="L214" i="3" s="1"/>
  <c r="K184" i="3"/>
  <c r="J184" i="3"/>
  <c r="I184" i="3"/>
  <c r="H184" i="3"/>
  <c r="H214" i="3" s="1"/>
  <c r="G184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S112" i="3"/>
  <c r="R112" i="3"/>
  <c r="Q112" i="3"/>
  <c r="P112" i="3"/>
  <c r="O112" i="3"/>
  <c r="N112" i="3"/>
  <c r="M112" i="3"/>
  <c r="M132" i="3" s="1"/>
  <c r="L112" i="3"/>
  <c r="K112" i="3"/>
  <c r="J112" i="3"/>
  <c r="I112" i="3"/>
  <c r="I132" i="3" s="1"/>
  <c r="H112" i="3"/>
  <c r="G112" i="3"/>
  <c r="S102" i="3"/>
  <c r="R102" i="3"/>
  <c r="Q102" i="3"/>
  <c r="P102" i="3"/>
  <c r="O102" i="3"/>
  <c r="N102" i="3"/>
  <c r="M102" i="3"/>
  <c r="L102" i="3"/>
  <c r="K102" i="3"/>
  <c r="J102" i="3"/>
  <c r="J132" i="3" s="1"/>
  <c r="I102" i="3"/>
  <c r="H102" i="3"/>
  <c r="G102" i="3"/>
  <c r="F102" i="3"/>
  <c r="F132" i="3" s="1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F91" i="3" s="1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88" i="2"/>
  <c r="I274" i="2"/>
  <c r="J274" i="2"/>
  <c r="K274" i="2"/>
  <c r="L274" i="2"/>
  <c r="M274" i="2"/>
  <c r="N274" i="2"/>
  <c r="O274" i="2"/>
  <c r="P274" i="2"/>
  <c r="Q274" i="2"/>
  <c r="R274" i="2"/>
  <c r="S274" i="2"/>
  <c r="H274" i="2"/>
  <c r="F274" i="2"/>
  <c r="F248" i="2"/>
  <c r="F234" i="2"/>
  <c r="F224" i="2"/>
  <c r="I207" i="2"/>
  <c r="J207" i="2"/>
  <c r="K207" i="2"/>
  <c r="L207" i="2"/>
  <c r="M207" i="2"/>
  <c r="N207" i="2"/>
  <c r="O207" i="2"/>
  <c r="P207" i="2"/>
  <c r="Q207" i="2"/>
  <c r="R207" i="2"/>
  <c r="S207" i="2"/>
  <c r="H207" i="2"/>
  <c r="F194" i="2"/>
  <c r="I167" i="2"/>
  <c r="J167" i="2"/>
  <c r="K167" i="2"/>
  <c r="L167" i="2"/>
  <c r="M167" i="2"/>
  <c r="N167" i="2"/>
  <c r="O167" i="2"/>
  <c r="P167" i="2"/>
  <c r="Q167" i="2"/>
  <c r="R167" i="2"/>
  <c r="S167" i="2"/>
  <c r="H167" i="2"/>
  <c r="F167" i="2"/>
  <c r="F153" i="2"/>
  <c r="F143" i="2"/>
  <c r="I126" i="2"/>
  <c r="J126" i="2"/>
  <c r="K126" i="2"/>
  <c r="L126" i="2"/>
  <c r="M126" i="2"/>
  <c r="N126" i="2"/>
  <c r="O126" i="2"/>
  <c r="P126" i="2"/>
  <c r="Q126" i="2"/>
  <c r="R126" i="2"/>
  <c r="S126" i="2"/>
  <c r="H126" i="2"/>
  <c r="F126" i="2"/>
  <c r="F112" i="2"/>
  <c r="F102" i="2"/>
  <c r="I85" i="2"/>
  <c r="J85" i="2"/>
  <c r="K85" i="2"/>
  <c r="L85" i="2"/>
  <c r="M85" i="2"/>
  <c r="N85" i="2"/>
  <c r="O85" i="2"/>
  <c r="P85" i="2"/>
  <c r="Q85" i="2"/>
  <c r="R85" i="2"/>
  <c r="S85" i="2"/>
  <c r="H85" i="2"/>
  <c r="F85" i="2"/>
  <c r="I71" i="2"/>
  <c r="J71" i="2"/>
  <c r="K71" i="2"/>
  <c r="L71" i="2"/>
  <c r="M71" i="2"/>
  <c r="N71" i="2"/>
  <c r="O71" i="2"/>
  <c r="P71" i="2"/>
  <c r="Q71" i="2"/>
  <c r="R71" i="2"/>
  <c r="S71" i="2"/>
  <c r="F71" i="2"/>
  <c r="I61" i="2"/>
  <c r="J61" i="2"/>
  <c r="K61" i="2"/>
  <c r="L61" i="2"/>
  <c r="M61" i="2"/>
  <c r="N61" i="2"/>
  <c r="O61" i="2"/>
  <c r="P61" i="2"/>
  <c r="Q61" i="2"/>
  <c r="R61" i="2"/>
  <c r="S61" i="2"/>
  <c r="F61" i="2"/>
  <c r="I44" i="2"/>
  <c r="J44" i="2"/>
  <c r="K44" i="2"/>
  <c r="L44" i="2"/>
  <c r="M44" i="2"/>
  <c r="N44" i="2"/>
  <c r="O44" i="2"/>
  <c r="P44" i="2"/>
  <c r="Q44" i="2"/>
  <c r="R44" i="2"/>
  <c r="S44" i="2"/>
  <c r="H44" i="2"/>
  <c r="F44" i="2"/>
  <c r="F30" i="2"/>
  <c r="F20" i="2"/>
  <c r="I20" i="2"/>
  <c r="J20" i="2"/>
  <c r="K20" i="2"/>
  <c r="L20" i="2"/>
  <c r="M20" i="2"/>
  <c r="N20" i="2"/>
  <c r="O20" i="2"/>
  <c r="P20" i="2"/>
  <c r="Q20" i="2"/>
  <c r="R20" i="2"/>
  <c r="S20" i="2"/>
  <c r="H20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G274" i="2"/>
  <c r="O264" i="2"/>
  <c r="G264" i="2"/>
  <c r="S261" i="2"/>
  <c r="S264" i="2" s="1"/>
  <c r="R261" i="2"/>
  <c r="R264" i="2" s="1"/>
  <c r="Q261" i="2"/>
  <c r="Q264" i="2" s="1"/>
  <c r="P261" i="2"/>
  <c r="P264" i="2" s="1"/>
  <c r="N261" i="2"/>
  <c r="N264" i="2" s="1"/>
  <c r="M261" i="2"/>
  <c r="M264" i="2" s="1"/>
  <c r="L261" i="2"/>
  <c r="L264" i="2" s="1"/>
  <c r="K261" i="2"/>
  <c r="K264" i="2" s="1"/>
  <c r="J261" i="2"/>
  <c r="J264" i="2" s="1"/>
  <c r="I261" i="2"/>
  <c r="I264" i="2" s="1"/>
  <c r="H261" i="2"/>
  <c r="H264" i="2" s="1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G207" i="2"/>
  <c r="F207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G167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G126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G85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H71" i="2"/>
  <c r="G71" i="2"/>
  <c r="H61" i="2"/>
  <c r="G61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G44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G20" i="2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F137" i="1"/>
  <c r="I103" i="1"/>
  <c r="J103" i="1"/>
  <c r="K103" i="1"/>
  <c r="L103" i="1"/>
  <c r="M103" i="1"/>
  <c r="N103" i="1"/>
  <c r="O103" i="1"/>
  <c r="P103" i="1"/>
  <c r="Q103" i="1"/>
  <c r="R103" i="1"/>
  <c r="S103" i="1"/>
  <c r="I113" i="1"/>
  <c r="J113" i="1"/>
  <c r="K113" i="1"/>
  <c r="L113" i="1"/>
  <c r="M113" i="1"/>
  <c r="N113" i="1"/>
  <c r="O113" i="1"/>
  <c r="P113" i="1"/>
  <c r="P133" i="1" s="1"/>
  <c r="Q113" i="1"/>
  <c r="R113" i="1"/>
  <c r="S113" i="1"/>
  <c r="H113" i="1"/>
  <c r="I118" i="1"/>
  <c r="J118" i="1"/>
  <c r="K118" i="1"/>
  <c r="L118" i="1"/>
  <c r="M118" i="1"/>
  <c r="N118" i="1"/>
  <c r="O118" i="1"/>
  <c r="P118" i="1"/>
  <c r="Q118" i="1"/>
  <c r="R118" i="1"/>
  <c r="S118" i="1"/>
  <c r="I127" i="1"/>
  <c r="I133" i="1" s="1"/>
  <c r="J127" i="1"/>
  <c r="K127" i="1"/>
  <c r="L127" i="1"/>
  <c r="M127" i="1"/>
  <c r="N127" i="1"/>
  <c r="O127" i="1"/>
  <c r="P127" i="1"/>
  <c r="Q127" i="1"/>
  <c r="R127" i="1"/>
  <c r="S127" i="1"/>
  <c r="H127" i="1"/>
  <c r="L133" i="1"/>
  <c r="H103" i="1"/>
  <c r="H133" i="1" s="1"/>
  <c r="I72" i="1"/>
  <c r="J72" i="1"/>
  <c r="K72" i="1"/>
  <c r="L72" i="1"/>
  <c r="M72" i="1"/>
  <c r="N72" i="1"/>
  <c r="O72" i="1"/>
  <c r="P72" i="1"/>
  <c r="Q72" i="1"/>
  <c r="R72" i="1"/>
  <c r="S72" i="1"/>
  <c r="H72" i="1"/>
  <c r="I77" i="1"/>
  <c r="J77" i="1"/>
  <c r="K77" i="1"/>
  <c r="L77" i="1"/>
  <c r="M77" i="1"/>
  <c r="N77" i="1"/>
  <c r="O77" i="1"/>
  <c r="P77" i="1"/>
  <c r="Q77" i="1"/>
  <c r="R77" i="1"/>
  <c r="S77" i="1"/>
  <c r="I86" i="1"/>
  <c r="J86" i="1"/>
  <c r="K86" i="1"/>
  <c r="L86" i="1"/>
  <c r="M86" i="1"/>
  <c r="N86" i="1"/>
  <c r="O86" i="1"/>
  <c r="P86" i="1"/>
  <c r="Q86" i="1"/>
  <c r="R86" i="1"/>
  <c r="S86" i="1"/>
  <c r="H86" i="1"/>
  <c r="G77" i="1"/>
  <c r="H77" i="1"/>
  <c r="G72" i="1"/>
  <c r="S132" i="1"/>
  <c r="R132" i="1"/>
  <c r="Q132" i="1"/>
  <c r="P132" i="1"/>
  <c r="O132" i="1"/>
  <c r="N132" i="1"/>
  <c r="M132" i="1"/>
  <c r="M133" i="1" s="1"/>
  <c r="L132" i="1"/>
  <c r="K132" i="1"/>
  <c r="J132" i="1"/>
  <c r="I132" i="1"/>
  <c r="H132" i="1"/>
  <c r="G132" i="1"/>
  <c r="F132" i="1"/>
  <c r="G127" i="1"/>
  <c r="H118" i="1"/>
  <c r="G118" i="1"/>
  <c r="F118" i="1"/>
  <c r="F133" i="1" s="1"/>
  <c r="G113" i="1"/>
  <c r="G133" i="1" s="1"/>
  <c r="G103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G86" i="1"/>
  <c r="F77" i="1"/>
  <c r="S62" i="1"/>
  <c r="S92" i="1" s="1"/>
  <c r="R62" i="1"/>
  <c r="Q62" i="1"/>
  <c r="Q92" i="1" s="1"/>
  <c r="P62" i="1"/>
  <c r="O62" i="1"/>
  <c r="N62" i="1"/>
  <c r="N92" i="1" s="1"/>
  <c r="M62" i="1"/>
  <c r="M92" i="1" s="1"/>
  <c r="L62" i="1"/>
  <c r="K62" i="1"/>
  <c r="K92" i="1" s="1"/>
  <c r="J62" i="1"/>
  <c r="J92" i="1" s="1"/>
  <c r="I62" i="1"/>
  <c r="I92" i="1" s="1"/>
  <c r="H62" i="1"/>
  <c r="G62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96" i="4" l="1"/>
  <c r="F299" i="4"/>
  <c r="P299" i="4"/>
  <c r="F295" i="2"/>
  <c r="G50" i="3"/>
  <c r="K50" i="3"/>
  <c r="O50" i="3"/>
  <c r="S50" i="3"/>
  <c r="I50" i="3"/>
  <c r="M50" i="3"/>
  <c r="Q50" i="3"/>
  <c r="J296" i="3"/>
  <c r="N296" i="3"/>
  <c r="S296" i="3"/>
  <c r="O296" i="3"/>
  <c r="Q132" i="3"/>
  <c r="R214" i="3"/>
  <c r="J50" i="3"/>
  <c r="N50" i="3"/>
  <c r="R50" i="3"/>
  <c r="H50" i="3"/>
  <c r="L50" i="3"/>
  <c r="P50" i="3"/>
  <c r="G132" i="3"/>
  <c r="K132" i="3"/>
  <c r="O132" i="3"/>
  <c r="S132" i="3"/>
  <c r="F173" i="3"/>
  <c r="F299" i="3" s="1"/>
  <c r="J173" i="3"/>
  <c r="N173" i="3"/>
  <c r="R173" i="3"/>
  <c r="H173" i="3"/>
  <c r="L173" i="3"/>
  <c r="P173" i="3"/>
  <c r="F296" i="3"/>
  <c r="F214" i="3"/>
  <c r="G91" i="3"/>
  <c r="K91" i="3"/>
  <c r="O91" i="3"/>
  <c r="S91" i="3"/>
  <c r="I91" i="3"/>
  <c r="M91" i="3"/>
  <c r="Q91" i="3"/>
  <c r="H132" i="3"/>
  <c r="L132" i="3"/>
  <c r="P132" i="3"/>
  <c r="G214" i="3"/>
  <c r="K214" i="3"/>
  <c r="O214" i="3"/>
  <c r="S214" i="3"/>
  <c r="I214" i="3"/>
  <c r="M214" i="3"/>
  <c r="Q214" i="3"/>
  <c r="I296" i="3"/>
  <c r="M296" i="3"/>
  <c r="R296" i="3"/>
  <c r="N132" i="3"/>
  <c r="R132" i="3"/>
  <c r="F50" i="3"/>
  <c r="G296" i="3"/>
  <c r="J91" i="3"/>
  <c r="N91" i="3"/>
  <c r="N299" i="3" s="1"/>
  <c r="R91" i="3"/>
  <c r="H91" i="3"/>
  <c r="H299" i="3" s="1"/>
  <c r="L91" i="3"/>
  <c r="P91" i="3"/>
  <c r="G173" i="3"/>
  <c r="K173" i="3"/>
  <c r="O173" i="3"/>
  <c r="O299" i="3" s="1"/>
  <c r="S173" i="3"/>
  <c r="I173" i="3"/>
  <c r="M173" i="3"/>
  <c r="M299" i="3" s="1"/>
  <c r="Q173" i="3"/>
  <c r="H255" i="3"/>
  <c r="L255" i="3"/>
  <c r="P255" i="3"/>
  <c r="P299" i="3" s="1"/>
  <c r="F255" i="3"/>
  <c r="J255" i="3"/>
  <c r="N255" i="3"/>
  <c r="R255" i="3"/>
  <c r="H296" i="3"/>
  <c r="L296" i="3"/>
  <c r="K299" i="3"/>
  <c r="G254" i="2"/>
  <c r="K254" i="2"/>
  <c r="O254" i="2"/>
  <c r="S254" i="2"/>
  <c r="H254" i="2"/>
  <c r="L254" i="2"/>
  <c r="F254" i="2"/>
  <c r="I254" i="2"/>
  <c r="M254" i="2"/>
  <c r="Q254" i="2"/>
  <c r="J254" i="2"/>
  <c r="N254" i="2"/>
  <c r="R254" i="2"/>
  <c r="P254" i="2"/>
  <c r="H213" i="2"/>
  <c r="L213" i="2"/>
  <c r="P213" i="2"/>
  <c r="I213" i="2"/>
  <c r="M213" i="2"/>
  <c r="Q213" i="2"/>
  <c r="J213" i="2"/>
  <c r="N213" i="2"/>
  <c r="R213" i="2"/>
  <c r="G213" i="2"/>
  <c r="K213" i="2"/>
  <c r="O213" i="2"/>
  <c r="S213" i="2"/>
  <c r="F213" i="2"/>
  <c r="J173" i="2"/>
  <c r="N173" i="2"/>
  <c r="R173" i="2"/>
  <c r="F173" i="2"/>
  <c r="I173" i="2"/>
  <c r="M173" i="2"/>
  <c r="Q173" i="2"/>
  <c r="G173" i="2"/>
  <c r="K173" i="2"/>
  <c r="O173" i="2"/>
  <c r="S173" i="2"/>
  <c r="H173" i="2"/>
  <c r="L173" i="2"/>
  <c r="P173" i="2"/>
  <c r="I132" i="2"/>
  <c r="M132" i="2"/>
  <c r="Q132" i="2"/>
  <c r="H132" i="2"/>
  <c r="L132" i="2"/>
  <c r="P132" i="2"/>
  <c r="F132" i="2"/>
  <c r="G132" i="2"/>
  <c r="S132" i="2"/>
  <c r="O132" i="2"/>
  <c r="K132" i="2"/>
  <c r="R132" i="2"/>
  <c r="N132" i="2"/>
  <c r="J132" i="2"/>
  <c r="G91" i="2"/>
  <c r="H91" i="2"/>
  <c r="I91" i="2"/>
  <c r="M91" i="2"/>
  <c r="Q91" i="2"/>
  <c r="S91" i="2"/>
  <c r="O91" i="2"/>
  <c r="K91" i="2"/>
  <c r="R91" i="2"/>
  <c r="N91" i="2"/>
  <c r="J91" i="2"/>
  <c r="F91" i="2"/>
  <c r="P91" i="2"/>
  <c r="L91" i="2"/>
  <c r="H50" i="2"/>
  <c r="L50" i="2"/>
  <c r="P50" i="2"/>
  <c r="F50" i="2"/>
  <c r="K50" i="2"/>
  <c r="O50" i="2"/>
  <c r="S50" i="2"/>
  <c r="Q50" i="2"/>
  <c r="M50" i="2"/>
  <c r="I50" i="2"/>
  <c r="G50" i="2"/>
  <c r="R50" i="2"/>
  <c r="N50" i="2"/>
  <c r="J50" i="2"/>
  <c r="R295" i="2"/>
  <c r="K295" i="2"/>
  <c r="P295" i="2"/>
  <c r="G295" i="2"/>
  <c r="J295" i="2"/>
  <c r="N295" i="2"/>
  <c r="S295" i="2"/>
  <c r="I295" i="2"/>
  <c r="M295" i="2"/>
  <c r="H295" i="2"/>
  <c r="L295" i="2"/>
  <c r="Q295" i="2"/>
  <c r="O295" i="2"/>
  <c r="N133" i="1"/>
  <c r="R133" i="1"/>
  <c r="J133" i="1"/>
  <c r="Q133" i="1"/>
  <c r="S133" i="1"/>
  <c r="O133" i="1"/>
  <c r="K133" i="1"/>
  <c r="O92" i="1"/>
  <c r="R92" i="1"/>
  <c r="H92" i="1"/>
  <c r="L92" i="1"/>
  <c r="P92" i="1"/>
  <c r="G92" i="1"/>
  <c r="F92" i="1"/>
  <c r="K51" i="1"/>
  <c r="G51" i="1"/>
  <c r="S51" i="1"/>
  <c r="O51" i="1"/>
  <c r="H51" i="1"/>
  <c r="P51" i="1"/>
  <c r="L51" i="1"/>
  <c r="I51" i="1"/>
  <c r="M51" i="1"/>
  <c r="Q51" i="1"/>
  <c r="F51" i="1"/>
  <c r="J51" i="1"/>
  <c r="N51" i="1"/>
  <c r="R51" i="1"/>
  <c r="N298" i="2" l="1"/>
  <c r="M298" i="2"/>
  <c r="K298" i="2"/>
  <c r="H298" i="2"/>
  <c r="I299" i="3"/>
  <c r="G299" i="3"/>
  <c r="R299" i="3"/>
  <c r="S299" i="3"/>
  <c r="Q299" i="3"/>
  <c r="L299" i="3"/>
  <c r="J299" i="3"/>
  <c r="R298" i="2"/>
  <c r="Q298" i="2"/>
  <c r="F298" i="2"/>
  <c r="G298" i="2"/>
  <c r="S298" i="2"/>
  <c r="P298" i="2"/>
  <c r="J298" i="2"/>
  <c r="I298" i="2"/>
  <c r="O298" i="2"/>
  <c r="L298" i="2"/>
</calcChain>
</file>

<file path=xl/sharedStrings.xml><?xml version="1.0" encoding="utf-8"?>
<sst xmlns="http://schemas.openxmlformats.org/spreadsheetml/2006/main" count="1782" uniqueCount="262">
  <si>
    <t xml:space="preserve">Директор Инженерного лицей-интерната </t>
  </si>
  <si>
    <t>Утверждаю</t>
  </si>
  <si>
    <t>Директор ООО"Протект"</t>
  </si>
  <si>
    <t>Согласовано</t>
  </si>
  <si>
    <t>КНИТУ-КАИ</t>
  </si>
  <si>
    <t>Юнусова Д.И.</t>
  </si>
  <si>
    <t>ООО "Протект"</t>
  </si>
  <si>
    <t xml:space="preserve">                                Меню Инженерного лицей-интерната КНИТУ-КАИ г. Казани на осенний период 2022 г.</t>
  </si>
  <si>
    <t>Возраст :</t>
  </si>
  <si>
    <t>11-18 лет</t>
  </si>
  <si>
    <t>Пятница</t>
  </si>
  <si>
    <t>№ Рецептуры</t>
  </si>
  <si>
    <t>Наименование блюд</t>
  </si>
  <si>
    <t>Выход</t>
  </si>
  <si>
    <t>Цена,руб</t>
  </si>
  <si>
    <t>Белки</t>
  </si>
  <si>
    <t>Жиры</t>
  </si>
  <si>
    <t>Углев.</t>
  </si>
  <si>
    <t>Ккал</t>
  </si>
  <si>
    <t>В1</t>
  </si>
  <si>
    <t>С</t>
  </si>
  <si>
    <t>А</t>
  </si>
  <si>
    <t>Е</t>
  </si>
  <si>
    <t>Ca</t>
  </si>
  <si>
    <t>Р</t>
  </si>
  <si>
    <t>Mg</t>
  </si>
  <si>
    <t>Fe</t>
  </si>
  <si>
    <t>Завтрак</t>
  </si>
  <si>
    <t>№ 15/2017</t>
  </si>
  <si>
    <t>Бутерброд с маслом и сыр порционно</t>
  </si>
  <si>
    <t>Каша манная молочная</t>
  </si>
  <si>
    <t>200/5</t>
  </si>
  <si>
    <t>400/2016</t>
  </si>
  <si>
    <t>Кисель</t>
  </si>
  <si>
    <t>табл 6  стр 138/2012</t>
  </si>
  <si>
    <t>Хлеб белый 1с (батон)</t>
  </si>
  <si>
    <t>338/2017</t>
  </si>
  <si>
    <t>Фрукт</t>
  </si>
  <si>
    <t>Итого:</t>
  </si>
  <si>
    <t>Обед</t>
  </si>
  <si>
    <t>54/2017</t>
  </si>
  <si>
    <t>Яйцо отварное с зеленым горошком</t>
  </si>
  <si>
    <t>99,105</t>
  </si>
  <si>
    <t>Уха с пшенной крупой</t>
  </si>
  <si>
    <t>250/10</t>
  </si>
  <si>
    <t xml:space="preserve">288/2017 </t>
  </si>
  <si>
    <t>Тефтели из говядины ПФ в томатном соусе</t>
  </si>
  <si>
    <t>65/35</t>
  </si>
  <si>
    <t>Макароны отварные</t>
  </si>
  <si>
    <t>Компот из вишни</t>
  </si>
  <si>
    <t xml:space="preserve">табл 6 стр 138 /2012 </t>
  </si>
  <si>
    <t>Хлеб  белый 1с</t>
  </si>
  <si>
    <t xml:space="preserve">табл 6 стр 144 /2012 </t>
  </si>
  <si>
    <t>Хлеб сельский</t>
  </si>
  <si>
    <t>Полдник</t>
  </si>
  <si>
    <t>425/2017</t>
  </si>
  <si>
    <t>Пирожок с картошкой</t>
  </si>
  <si>
    <t>Компот из рябины</t>
  </si>
  <si>
    <t>Ужин 1</t>
  </si>
  <si>
    <t>23</t>
  </si>
  <si>
    <t>Салат из свеклы с сыром</t>
  </si>
  <si>
    <t>80/20</t>
  </si>
  <si>
    <t>Картофель запеченный</t>
  </si>
  <si>
    <t>Чай черный/зеленый с сахаром пакетированный</t>
  </si>
  <si>
    <t>Ужин 2</t>
  </si>
  <si>
    <t>табл 6 стр 138/2012</t>
  </si>
  <si>
    <t xml:space="preserve">Круассан </t>
  </si>
  <si>
    <t>386/2017</t>
  </si>
  <si>
    <t>Катык 2,5%</t>
  </si>
  <si>
    <t>Всего</t>
  </si>
  <si>
    <t>Суббота</t>
  </si>
  <si>
    <t>Запеканка творожная со сгущенным молоком</t>
  </si>
  <si>
    <t>Кофейный напиток на молоке</t>
  </si>
  <si>
    <t>Фрукты</t>
  </si>
  <si>
    <t>88/2016</t>
  </si>
  <si>
    <t>Щи из свежей капусты на мясном бульоне со сметаной</t>
  </si>
  <si>
    <t xml:space="preserve">с </t>
  </si>
  <si>
    <t>Суп рассольник со сметаной и кур.фрикадельками</t>
  </si>
  <si>
    <t>250/10/10</t>
  </si>
  <si>
    <t>125</t>
  </si>
  <si>
    <t xml:space="preserve">Гороховое пюре </t>
  </si>
  <si>
    <t>Гречка отварная</t>
  </si>
  <si>
    <t>Чай черный/зеленый с сахаром пакет-ый "Тесс" с лимоном</t>
  </si>
  <si>
    <t>Компот из замороженной черной смородины</t>
  </si>
  <si>
    <t>Компот из замороженных ягод</t>
  </si>
  <si>
    <t>Салат овощной (б/к капуста)</t>
  </si>
  <si>
    <t>Салат морковный с сыром</t>
  </si>
  <si>
    <t>306/2016</t>
  </si>
  <si>
    <t>685</t>
  </si>
  <si>
    <t>Рис отварной</t>
  </si>
  <si>
    <t>Фасоль в томатном соусе</t>
  </si>
  <si>
    <t>346</t>
  </si>
  <si>
    <t>Компот из сухофруктов</t>
  </si>
  <si>
    <t>Ряженка 2,5%</t>
  </si>
  <si>
    <t>Среда</t>
  </si>
  <si>
    <t>Каша пшенная молочная</t>
  </si>
  <si>
    <t>№ 223/2017</t>
  </si>
  <si>
    <t>Какао с молоком</t>
  </si>
  <si>
    <t>Хлеб белый 1с (батон) с маслом</t>
  </si>
  <si>
    <t>50/10</t>
  </si>
  <si>
    <t>Салат из фасоли, помидоров с соусом Юса</t>
  </si>
  <si>
    <t>Салат Витаминный</t>
  </si>
  <si>
    <t>Суп картофельный с пельменями</t>
  </si>
  <si>
    <t>Чечевичный суп-пюре с гренками</t>
  </si>
  <si>
    <t>Картофельное пюре</t>
  </si>
  <si>
    <t>Плюшка с сахаром</t>
  </si>
  <si>
    <t>Кефир 2,5%</t>
  </si>
  <si>
    <t>Четверг</t>
  </si>
  <si>
    <t>Цена, руб</t>
  </si>
  <si>
    <t>174</t>
  </si>
  <si>
    <t>Каша "Дружба" молочная</t>
  </si>
  <si>
    <t>Акт проработки</t>
  </si>
  <si>
    <t>379/2017</t>
  </si>
  <si>
    <t>86</t>
  </si>
  <si>
    <t>97,105</t>
  </si>
  <si>
    <t>ТТК 2017</t>
  </si>
  <si>
    <t>410/2017</t>
  </si>
  <si>
    <t>Улитка</t>
  </si>
  <si>
    <t>385/2017</t>
  </si>
  <si>
    <t xml:space="preserve"> </t>
  </si>
  <si>
    <t>268/2017</t>
  </si>
  <si>
    <t>Гороховое пюре</t>
  </si>
  <si>
    <t>Рагу овощное</t>
  </si>
  <si>
    <t>Табл 10 стр 202/2012</t>
  </si>
  <si>
    <t>386 /2017</t>
  </si>
  <si>
    <t>Каша рисовая молочная</t>
  </si>
  <si>
    <t>Омлет натуральный</t>
  </si>
  <si>
    <t>Рис отварной с мексиканской смесью</t>
  </si>
  <si>
    <t>Салат из моркови с апельсином</t>
  </si>
  <si>
    <t>Пельмени запеченные с сыром</t>
  </si>
  <si>
    <t>Напиток из замороженной вишни</t>
  </si>
  <si>
    <t>Цена, руб.</t>
  </si>
  <si>
    <t>14/2017</t>
  </si>
  <si>
    <t>Каша кукурузная молочная с маслом сливочным</t>
  </si>
  <si>
    <t>табл9 стр 184/2012</t>
  </si>
  <si>
    <r>
      <t xml:space="preserve">Фрукты </t>
    </r>
    <r>
      <rPr>
        <sz val="9"/>
        <rFont val="Arial Cyr"/>
        <charset val="204"/>
      </rPr>
      <t/>
    </r>
  </si>
  <si>
    <t>48/2017</t>
  </si>
  <si>
    <t>113/2017</t>
  </si>
  <si>
    <t>Тыквенный суп-пюре с гренками</t>
  </si>
  <si>
    <t>424/2017</t>
  </si>
  <si>
    <t>Кольцо песочное</t>
  </si>
  <si>
    <t>389/2017</t>
  </si>
  <si>
    <t>232</t>
  </si>
  <si>
    <t>Всего:</t>
  </si>
  <si>
    <t>Воскресенье</t>
  </si>
  <si>
    <t>181/2017</t>
  </si>
  <si>
    <t>382/2017</t>
  </si>
  <si>
    <t>202/2017</t>
  </si>
  <si>
    <t xml:space="preserve">Хлеб сельский </t>
  </si>
  <si>
    <t>Нац.Сбор.97г</t>
  </si>
  <si>
    <t>Маффин со сгущенкой</t>
  </si>
  <si>
    <t>Напиток из замороженных ягод</t>
  </si>
  <si>
    <t>Салат из моркови с сахаром</t>
  </si>
  <si>
    <t>229/2017</t>
  </si>
  <si>
    <t>Капуста тушеная</t>
  </si>
  <si>
    <t>Всего за 7 дней</t>
  </si>
  <si>
    <t>Рекомендуемое меню может быть использовано без изменений,либо с учетом пищевых предпочтений детей,а также в зависимости от типа оборудования пищеблоков ГОУ.Также, меню может корректироватья в зависимости от поставляемых продуктов.</t>
  </si>
  <si>
    <t>При составлении меню использованы:</t>
  </si>
  <si>
    <t>*Сборник рецептур на продукцию для обучающихся во всех образовательных учреждениях, Москва Дели Плюс 2017, Могильный М.П., Тутельян В.А.</t>
  </si>
  <si>
    <t>*Сборник рецептур на продукцию для питания детей в дошкольных образовательных организациях, Москва Дели Плюс 2016, Могильный М.П., Тутельян В.А.</t>
  </si>
  <si>
    <t>*Химический состав и калорийность Российских продуктов питания,Москва Дели Плюс,2012 ,В.А.Тутельян</t>
  </si>
  <si>
    <t>30/15/15</t>
  </si>
  <si>
    <t>Бутерброд с сыром порционно</t>
  </si>
  <si>
    <t>30/15</t>
  </si>
  <si>
    <t>Огурцы порционно</t>
  </si>
  <si>
    <t>Фрикадельки мясные ПФ в сметанном соусе</t>
  </si>
  <si>
    <t>Люля-кебаб ПФ с зеленым горошком кс</t>
  </si>
  <si>
    <t>Чай заварной с молоком</t>
  </si>
  <si>
    <t>Котлеты Школьные ПФ с томатным соусом</t>
  </si>
  <si>
    <t>Бутерброд с маслом порционно</t>
  </si>
  <si>
    <t>Биточки рыбные ПФ, огурец свежий порционно</t>
  </si>
  <si>
    <t>Чай черный/зеленый с сахаром пакет-ый с лимоном</t>
  </si>
  <si>
    <t>Маффин классический</t>
  </si>
  <si>
    <t>Нектар плодовый</t>
  </si>
  <si>
    <t>Салат из огурцов и зел.горошка кс с маслом</t>
  </si>
  <si>
    <t>Пожарские ПФ с кукурузой кс</t>
  </si>
  <si>
    <t>Пирожок с повидлом</t>
  </si>
  <si>
    <t>Всего за 3 дня</t>
  </si>
  <si>
    <t>Понедельник</t>
  </si>
  <si>
    <t>Салат из моркови с яблоком</t>
  </si>
  <si>
    <t>Суп лапша домашняя с картофелем на мясном бульоне</t>
  </si>
  <si>
    <t>Вторник</t>
  </si>
  <si>
    <t>Каша геркулесовая молочная</t>
  </si>
  <si>
    <t>Кофейный напиток</t>
  </si>
  <si>
    <t>Корж молочный</t>
  </si>
  <si>
    <t>Булочка с изюмом</t>
  </si>
  <si>
    <t>Чай черный/зеленый с сахаром пакет-ый  с лимоном</t>
  </si>
  <si>
    <t>Люля-кебаб ПФ, помидор свежий порионно</t>
  </si>
  <si>
    <t>Салат Цезарь с маслом</t>
  </si>
  <si>
    <t>Бифштекс из говядины ПФ, с томатным соусом</t>
  </si>
  <si>
    <t>Компот из клубники</t>
  </si>
  <si>
    <t>Бутерброд с маслом и сыром, порционно</t>
  </si>
  <si>
    <t>30/10/10</t>
  </si>
  <si>
    <t>Салат из помидор с луком, маслом</t>
  </si>
  <si>
    <t>Фрикадельки мясные ПФ в соусе Бешамель</t>
  </si>
  <si>
    <t>Чай заварной с яблоком</t>
  </si>
  <si>
    <t>Котлеты Школьные ПФ, огурец порционно</t>
  </si>
  <si>
    <t>Слойка с джемом</t>
  </si>
  <si>
    <t>Биточки рыбные ПФ, помидор порционно</t>
  </si>
  <si>
    <t>Салат из свеклы с маслом</t>
  </si>
  <si>
    <t>Люля-кебаб ПФ, огурец порционно</t>
  </si>
  <si>
    <t>Бутерброд с сыром и маслом порционно</t>
  </si>
  <si>
    <t>Котлеты Нежные ПФ, кукуруза кс</t>
  </si>
  <si>
    <t>Борщ со свежей капустой, картофелем  со сметаной</t>
  </si>
  <si>
    <t>Пирожок с рисом</t>
  </si>
  <si>
    <t>Салат из редиса с огурцами, маслом</t>
  </si>
  <si>
    <t>Фрикадельки мясные ПФ в томатном соусе</t>
  </si>
  <si>
    <t>Розовая булочка</t>
  </si>
  <si>
    <t>Помидоры порционно</t>
  </si>
  <si>
    <t>Суп овощной с куриными фрикадельками ПФ</t>
  </si>
  <si>
    <t>250/15</t>
  </si>
  <si>
    <t>Булочка с маком</t>
  </si>
  <si>
    <t>Бутерброд с маслом и сыром порционно</t>
  </si>
  <si>
    <t>Котлеты Пожарские ПФ с зеленым горошком кс</t>
  </si>
  <si>
    <t xml:space="preserve">Чай черный/зеленый с сахаром пакетированный </t>
  </si>
  <si>
    <t>Чай заварной с сухофруктами</t>
  </si>
  <si>
    <t>Салат из помидор с зеленью, маслом</t>
  </si>
  <si>
    <t>Фрикадельки куриные ПФ в соусе Бешамель</t>
  </si>
  <si>
    <t>Компот из клубники и красной смородины</t>
  </si>
  <si>
    <t>Салат из огурцов и помидоров с маслом</t>
  </si>
  <si>
    <t>Суп -лапша домашняя с мясн.фрикадельками ПФ</t>
  </si>
  <si>
    <t>Люля-кебаб ПФ в сметанном соусе</t>
  </si>
  <si>
    <t>Круассан с джемом</t>
  </si>
  <si>
    <t>Биточки рыбные ПФ, огурец порционно</t>
  </si>
  <si>
    <t>Тефтели из говядины ПФ, огурцы свежие порционно</t>
  </si>
  <si>
    <t>Бутерброд с маслом  порционно</t>
  </si>
  <si>
    <t>200/10</t>
  </si>
  <si>
    <t>Щи из свежей капусты со сметаной</t>
  </si>
  <si>
    <t>Люля-кебаб ПФ в соусе Бешамель</t>
  </si>
  <si>
    <t>Салат из помидор и перца, с маслом</t>
  </si>
  <si>
    <t>Биточки рыбные ПФ, кукуруза кс</t>
  </si>
  <si>
    <t>Салат из огурцов и зел.горошка кс, с маслом</t>
  </si>
  <si>
    <t>Пожарские ПФ,помидор порционно</t>
  </si>
  <si>
    <t>Каша кукурузная молочная</t>
  </si>
  <si>
    <t>Суп гороховый с гренками</t>
  </si>
  <si>
    <t>Чай заварной с яблоком, с сахаром</t>
  </si>
  <si>
    <t>Рататуй с картофелем</t>
  </si>
  <si>
    <t>Салат из огурцов с зеленью</t>
  </si>
  <si>
    <t>Котлеты Школьные ПФ, фасоль кс</t>
  </si>
  <si>
    <t>Каша "Дружба" молочная с маслом сливочным</t>
  </si>
  <si>
    <t>Фвсоль с овощами</t>
  </si>
  <si>
    <t>30/10</t>
  </si>
  <si>
    <t>Компот из компотной смеси с абрикосом</t>
  </si>
  <si>
    <t>Суп гречневый, с мясными фрикадельками ПФ</t>
  </si>
  <si>
    <t>Котлеты Нежные ПФ, огурец порционно</t>
  </si>
  <si>
    <t>Спагетти отварные</t>
  </si>
  <si>
    <t>Суп-лапша домашняя с картофелем</t>
  </si>
  <si>
    <t>Рис с мексиканской смесью</t>
  </si>
  <si>
    <t>Салат из помидор с луком, с маслом</t>
  </si>
  <si>
    <t>Суп рассольник со сметаной</t>
  </si>
  <si>
    <t>Салат овощной (капуста белокочанная)</t>
  </si>
  <si>
    <t>Салат из фасоли, помидором и сыром, с маслом</t>
  </si>
  <si>
    <t>Слойка со сгущенкой</t>
  </si>
  <si>
    <t>Яблоко</t>
  </si>
  <si>
    <t>Каша рисовая вязкая</t>
  </si>
  <si>
    <t>Борщ со св.капустой, картофелем, со сметаной</t>
  </si>
  <si>
    <t>Салат из свежей капусты с перцем, с маслом</t>
  </si>
  <si>
    <t>Суп харчо с рисовой крупой</t>
  </si>
  <si>
    <t>Суп картофельный с макаронными изделиями</t>
  </si>
  <si>
    <t>Овощное рагу</t>
  </si>
  <si>
    <t>атык 2,5%</t>
  </si>
  <si>
    <t>Салат из огурцов и зел.горошка,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</si>
</sst>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 Cyr"/>
      <charset val="204"/>
    </font>
    <font>
      <sz val="8"/>
      <name val="Arial Cyr"/>
      <charset val="204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Arial Cyr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Border="1"/>
    <xf numFmtId="0" fontId="1" fillId="0" borderId="0" xfId="0" applyFont="1" applyBorder="1"/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0" xfId="0" applyFont="1" applyFill="1" applyBorder="1"/>
    <xf numFmtId="0" fontId="1" fillId="2" borderId="0" xfId="0" applyFont="1" applyFill="1" applyBorder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2" fillId="2" borderId="0" xfId="0" applyNumberFormat="1" applyFont="1" applyFill="1"/>
    <xf numFmtId="0" fontId="3" fillId="0" borderId="0" xfId="0" applyNumberFormat="1" applyFont="1" applyAlignment="1"/>
    <xf numFmtId="0" fontId="3" fillId="2" borderId="0" xfId="0" applyFont="1" applyFill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3" fillId="0" borderId="0" xfId="0" applyFont="1" applyBorder="1"/>
    <xf numFmtId="14" fontId="3" fillId="0" borderId="0" xfId="0" applyNumberFormat="1" applyFont="1" applyBorder="1"/>
    <xf numFmtId="2" fontId="3" fillId="0" borderId="0" xfId="0" applyNumberFormat="1" applyFont="1" applyBorder="1"/>
    <xf numFmtId="0" fontId="5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164" fontId="3" fillId="0" borderId="0" xfId="0" applyNumberFormat="1" applyFont="1" applyBorder="1" applyAlignment="1"/>
    <xf numFmtId="0" fontId="9" fillId="0" borderId="0" xfId="0" applyFont="1" applyAlignment="1"/>
    <xf numFmtId="49" fontId="2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0" fillId="0" borderId="0" xfId="0" applyFont="1" applyBorder="1"/>
    <xf numFmtId="0" fontId="4" fillId="0" borderId="0" xfId="0" applyFont="1" applyBorder="1"/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9" fontId="2" fillId="2" borderId="0" xfId="0" applyNumberFormat="1" applyFont="1" applyFill="1" applyBorder="1" applyAlignment="1">
      <alignment horizontal="center" wrapText="1"/>
    </xf>
    <xf numFmtId="0" fontId="8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3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164" fontId="13" fillId="3" borderId="0" xfId="0" applyNumberFormat="1" applyFont="1" applyFill="1" applyAlignment="1">
      <alignment horizontal="center"/>
    </xf>
    <xf numFmtId="0" fontId="8" fillId="0" borderId="0" xfId="0" applyNumberFormat="1" applyFont="1" applyBorder="1" applyAlignment="1"/>
    <xf numFmtId="0" fontId="9" fillId="0" borderId="0" xfId="0" applyFont="1" applyAlignment="1">
      <alignment vertical="top" wrapText="1"/>
    </xf>
    <xf numFmtId="164" fontId="9" fillId="0" borderId="0" xfId="0" applyNumberFormat="1" applyFont="1" applyBorder="1" applyAlignment="1">
      <alignment horizontal="center"/>
    </xf>
    <xf numFmtId="0" fontId="14" fillId="2" borderId="0" xfId="0" applyFont="1" applyFill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 applyFont="1" applyBorder="1"/>
    <xf numFmtId="0" fontId="16" fillId="0" borderId="0" xfId="0" applyFont="1" applyBorder="1"/>
    <xf numFmtId="0" fontId="4" fillId="0" borderId="0" xfId="0" applyFont="1"/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/>
    <xf numFmtId="2" fontId="1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NumberFormat="1" applyFont="1" applyFill="1" applyBorder="1"/>
    <xf numFmtId="2" fontId="0" fillId="0" borderId="0" xfId="0" applyNumberFormat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8" fillId="0" borderId="0" xfId="0" applyFont="1" applyFill="1" applyBorder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2" fontId="1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/>
    <xf numFmtId="0" fontId="17" fillId="0" borderId="0" xfId="0" applyFont="1"/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/>
    <xf numFmtId="0" fontId="3" fillId="0" borderId="0" xfId="0" applyNumberFormat="1" applyFont="1" applyBorder="1" applyAlignment="1"/>
    <xf numFmtId="0" fontId="20" fillId="2" borderId="0" xfId="0" applyFont="1" applyFill="1" applyAlignment="1">
      <alignment horizontal="center"/>
    </xf>
    <xf numFmtId="0" fontId="13" fillId="0" borderId="0" xfId="0" applyFont="1"/>
    <xf numFmtId="0" fontId="7" fillId="0" borderId="0" xfId="0" applyFont="1"/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0" fillId="2" borderId="0" xfId="0" applyFont="1" applyFill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16" fillId="0" borderId="0" xfId="0" applyFont="1" applyBorder="1" applyAlignment="1"/>
    <xf numFmtId="2" fontId="4" fillId="0" borderId="0" xfId="0" applyNumberFormat="1" applyFont="1" applyBorder="1" applyAlignment="1"/>
    <xf numFmtId="2" fontId="0" fillId="0" borderId="0" xfId="0" applyNumberFormat="1" applyFont="1" applyAlignment="1"/>
    <xf numFmtId="0" fontId="1" fillId="2" borderId="0" xfId="0" applyFont="1" applyFill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Border="1"/>
    <xf numFmtId="2" fontId="8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/>
    <xf numFmtId="2" fontId="8" fillId="0" borderId="0" xfId="0" applyNumberFormat="1" applyFont="1" applyFill="1" applyBorder="1" applyAlignment="1">
      <alignment horizontal="center"/>
    </xf>
    <xf numFmtId="0" fontId="21" fillId="0" borderId="0" xfId="0" applyFont="1" applyAlignment="1"/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/>
    <xf numFmtId="0" fontId="6" fillId="0" borderId="0" xfId="0" applyFont="1" applyAlignment="1"/>
    <xf numFmtId="0" fontId="2" fillId="2" borderId="0" xfId="0" applyFont="1" applyFill="1" applyAlignment="1">
      <alignment horizontal="center" wrapText="1"/>
    </xf>
    <xf numFmtId="0" fontId="15" fillId="0" borderId="0" xfId="0" applyFont="1"/>
    <xf numFmtId="2" fontId="0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0" fontId="20" fillId="2" borderId="0" xfId="0" applyFont="1" applyFill="1" applyAlignment="1"/>
    <xf numFmtId="0" fontId="23" fillId="0" borderId="0" xfId="0" applyFont="1" applyAlignment="1"/>
    <xf numFmtId="0" fontId="20" fillId="0" borderId="0" xfId="0" applyFont="1" applyBorder="1" applyAlignment="1"/>
    <xf numFmtId="0" fontId="20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8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0" fillId="0" borderId="0" xfId="0" applyFont="1" applyAlignment="1"/>
    <xf numFmtId="49" fontId="8" fillId="0" borderId="0" xfId="0" applyNumberFormat="1" applyFont="1" applyBorder="1"/>
    <xf numFmtId="49" fontId="9" fillId="0" borderId="0" xfId="0" applyNumberFormat="1" applyFont="1" applyBorder="1"/>
    <xf numFmtId="49" fontId="8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3"/>
  <sheetViews>
    <sheetView topLeftCell="A88" zoomScale="90" zoomScaleNormal="90" workbookViewId="0">
      <selection activeCell="C34" sqref="C33:C34"/>
    </sheetView>
  </sheetViews>
  <sheetFormatPr defaultRowHeight="13.2" x14ac:dyDescent="0.25"/>
  <cols>
    <col min="1" max="1" width="10.33203125" style="138" customWidth="1"/>
    <col min="2" max="2" width="13.88671875" customWidth="1"/>
    <col min="3" max="3" width="11.109375" customWidth="1"/>
    <col min="4" max="4" width="8.44140625" customWidth="1"/>
    <col min="5" max="5" width="27.109375" customWidth="1"/>
    <col min="6" max="6" width="11.5546875" customWidth="1"/>
    <col min="7" max="7" width="11.5546875" hidden="1" customWidth="1"/>
    <col min="8" max="8" width="8.109375" customWidth="1"/>
    <col min="9" max="9" width="8" customWidth="1"/>
    <col min="10" max="10" width="8.5546875" customWidth="1"/>
    <col min="11" max="11" width="9.109375" customWidth="1"/>
    <col min="12" max="12" width="7.6640625" customWidth="1"/>
    <col min="13" max="13" width="8.33203125" customWidth="1"/>
    <col min="14" max="14" width="8.109375" customWidth="1"/>
    <col min="15" max="15" width="8" customWidth="1"/>
    <col min="16" max="16" width="8.88671875" customWidth="1"/>
    <col min="17" max="17" width="9.44140625" customWidth="1"/>
    <col min="18" max="18" width="9" customWidth="1"/>
    <col min="19" max="19" width="8.109375" customWidth="1"/>
  </cols>
  <sheetData>
    <row r="1" spans="1:28" x14ac:dyDescent="0.25">
      <c r="A1" s="1"/>
      <c r="B1" s="2"/>
      <c r="C1" s="2"/>
      <c r="D1" s="2"/>
      <c r="E1" s="2"/>
      <c r="F1" s="3"/>
      <c r="G1" s="3"/>
      <c r="H1" s="2"/>
      <c r="I1" s="2"/>
      <c r="J1" s="2"/>
      <c r="K1" s="2"/>
      <c r="L1" s="4"/>
      <c r="M1" s="5" t="s">
        <v>0</v>
      </c>
      <c r="N1" s="5"/>
      <c r="O1" s="2"/>
      <c r="P1" s="2"/>
      <c r="Q1" s="2"/>
    </row>
    <row r="2" spans="1:28" x14ac:dyDescent="0.25">
      <c r="A2" s="6" t="s">
        <v>1</v>
      </c>
      <c r="B2" s="7"/>
      <c r="C2" s="2" t="s">
        <v>2</v>
      </c>
      <c r="D2" s="2"/>
      <c r="E2" s="2"/>
      <c r="K2" s="8" t="s">
        <v>3</v>
      </c>
      <c r="L2" s="9"/>
      <c r="M2" s="5" t="s">
        <v>4</v>
      </c>
      <c r="N2" s="5"/>
      <c r="O2" s="2"/>
      <c r="P2" s="2"/>
      <c r="Q2" s="2"/>
    </row>
    <row r="3" spans="1:28" x14ac:dyDescent="0.25">
      <c r="A3" s="1"/>
      <c r="B3" s="3"/>
      <c r="C3" s="2" t="s">
        <v>5</v>
      </c>
      <c r="D3" s="2"/>
      <c r="E3" s="2"/>
      <c r="K3" s="2"/>
      <c r="L3" s="4"/>
      <c r="M3" s="5"/>
      <c r="N3" s="5"/>
      <c r="O3" s="2"/>
      <c r="P3" s="2"/>
      <c r="Q3" s="2"/>
    </row>
    <row r="4" spans="1:28" x14ac:dyDescent="0.25">
      <c r="A4" s="1"/>
      <c r="B4" s="2"/>
      <c r="C4" s="2"/>
      <c r="D4" s="2"/>
      <c r="E4" s="2"/>
      <c r="F4" s="3"/>
      <c r="G4" s="3"/>
      <c r="H4" s="2"/>
      <c r="I4" s="2"/>
      <c r="J4" s="2"/>
      <c r="K4" s="2"/>
      <c r="L4" s="10"/>
      <c r="M4" s="11"/>
      <c r="N4" s="2"/>
      <c r="O4" s="2"/>
      <c r="P4" s="2"/>
      <c r="Q4" s="2"/>
    </row>
    <row r="5" spans="1:28" x14ac:dyDescent="0.25">
      <c r="A5" s="12"/>
      <c r="B5" s="5"/>
      <c r="C5" s="2"/>
      <c r="D5" s="2"/>
      <c r="E5" s="2"/>
      <c r="F5" s="3"/>
      <c r="G5" s="3"/>
      <c r="H5" s="2"/>
      <c r="I5" s="2"/>
      <c r="J5" s="2"/>
      <c r="K5" s="2"/>
      <c r="L5" s="10"/>
      <c r="M5" s="2"/>
      <c r="N5" s="2"/>
      <c r="O5" s="2"/>
      <c r="P5" s="2"/>
      <c r="Q5" s="2"/>
    </row>
    <row r="7" spans="1:28" ht="14.25" customHeight="1" x14ac:dyDescent="0.3">
      <c r="A7" s="13"/>
      <c r="B7" s="14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28" ht="14.25" customHeight="1" x14ac:dyDescent="0.3">
      <c r="A8" s="15"/>
      <c r="B8" s="16" t="s">
        <v>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/>
      <c r="R8" s="19"/>
      <c r="S8" s="18"/>
      <c r="T8" s="20"/>
      <c r="U8" s="19"/>
      <c r="V8" s="18"/>
      <c r="W8" s="18"/>
      <c r="X8" s="18"/>
      <c r="Y8" s="18"/>
      <c r="Z8" s="18"/>
      <c r="AA8" s="18"/>
      <c r="AB8" s="18"/>
    </row>
    <row r="9" spans="1:28" ht="14.25" customHeight="1" x14ac:dyDescent="0.3">
      <c r="A9" s="2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2"/>
      <c r="Q9" s="18"/>
      <c r="R9" s="19"/>
      <c r="S9" s="18"/>
      <c r="T9" s="20"/>
      <c r="U9" s="19"/>
      <c r="V9" s="18"/>
      <c r="W9" s="18"/>
      <c r="X9" s="18"/>
      <c r="Y9" s="18"/>
      <c r="Z9" s="18"/>
      <c r="AA9" s="18"/>
      <c r="AB9" s="18"/>
    </row>
    <row r="10" spans="1:28" ht="14.25" customHeight="1" x14ac:dyDescent="0.3">
      <c r="A10" s="23" t="s">
        <v>8</v>
      </c>
      <c r="B10" s="24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2"/>
      <c r="Q10" s="18"/>
      <c r="R10" s="19"/>
      <c r="S10" s="18"/>
      <c r="T10" s="20"/>
      <c r="U10" s="19"/>
      <c r="V10" s="18"/>
      <c r="W10" s="18"/>
      <c r="X10" s="18"/>
      <c r="Y10" s="18"/>
      <c r="Z10" s="18"/>
      <c r="AA10" s="18"/>
      <c r="AB10" s="18"/>
    </row>
    <row r="11" spans="1:28" ht="17.25" customHeight="1" x14ac:dyDescent="0.3">
      <c r="A11" s="25"/>
      <c r="B11" s="26" t="s">
        <v>10</v>
      </c>
      <c r="C11" s="27">
        <v>44806</v>
      </c>
      <c r="D11" s="26"/>
      <c r="E11" s="26"/>
      <c r="F11" s="26"/>
      <c r="G11" s="2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28" ht="14.25" customHeight="1" x14ac:dyDescent="0.3">
      <c r="A12" s="29" t="s">
        <v>11</v>
      </c>
      <c r="B12" s="26" t="s">
        <v>12</v>
      </c>
      <c r="C12" s="26"/>
      <c r="D12" s="26"/>
      <c r="E12" s="26"/>
      <c r="F12" s="30" t="s">
        <v>13</v>
      </c>
      <c r="G12" s="30" t="s">
        <v>14</v>
      </c>
      <c r="H12" s="30" t="s">
        <v>15</v>
      </c>
      <c r="I12" s="30" t="s">
        <v>16</v>
      </c>
      <c r="J12" s="31" t="s">
        <v>17</v>
      </c>
      <c r="K12" s="30" t="s">
        <v>18</v>
      </c>
      <c r="L12" s="32" t="s">
        <v>19</v>
      </c>
      <c r="M12" s="32" t="s">
        <v>20</v>
      </c>
      <c r="N12" s="32" t="s">
        <v>21</v>
      </c>
      <c r="O12" s="32" t="s">
        <v>22</v>
      </c>
      <c r="P12" s="32" t="s">
        <v>23</v>
      </c>
      <c r="Q12" s="32" t="s">
        <v>24</v>
      </c>
      <c r="R12" s="32" t="s">
        <v>25</v>
      </c>
      <c r="S12" s="32" t="s">
        <v>26</v>
      </c>
    </row>
    <row r="13" spans="1:28" ht="14.25" customHeight="1" x14ac:dyDescent="0.3">
      <c r="A13" s="33"/>
      <c r="B13" s="26"/>
      <c r="C13" s="26"/>
      <c r="D13" s="26"/>
      <c r="E13" s="26"/>
      <c r="F13" s="34"/>
      <c r="G13" s="34"/>
      <c r="H13" s="34"/>
      <c r="I13" s="34"/>
      <c r="J13" s="34"/>
      <c r="K13" s="35"/>
      <c r="L13" s="36"/>
      <c r="M13" s="37"/>
      <c r="N13" s="37"/>
      <c r="O13" s="37"/>
      <c r="P13" s="37"/>
      <c r="Q13" s="37"/>
      <c r="R13" s="37"/>
      <c r="S13" s="37"/>
    </row>
    <row r="14" spans="1:28" ht="14.25" customHeight="1" x14ac:dyDescent="0.3">
      <c r="A14" s="25"/>
      <c r="B14" s="26" t="s">
        <v>27</v>
      </c>
      <c r="C14" s="26"/>
      <c r="D14" s="26"/>
      <c r="E14" s="26"/>
      <c r="F14" s="34"/>
      <c r="G14" s="34"/>
      <c r="H14" s="34"/>
      <c r="I14" s="34"/>
      <c r="J14" s="34"/>
      <c r="K14" s="35"/>
      <c r="L14" s="37"/>
      <c r="M14" s="37"/>
      <c r="N14" s="37"/>
      <c r="O14" s="37"/>
      <c r="P14" s="37"/>
      <c r="Q14" s="37"/>
      <c r="R14" s="37"/>
      <c r="S14" s="37"/>
    </row>
    <row r="15" spans="1:28" ht="14.25" customHeight="1" x14ac:dyDescent="0.3">
      <c r="A15" s="38" t="s">
        <v>28</v>
      </c>
      <c r="B15" s="35" t="s">
        <v>29</v>
      </c>
      <c r="C15" s="35"/>
      <c r="D15" s="26"/>
      <c r="E15" s="39"/>
      <c r="F15" s="40" t="s">
        <v>161</v>
      </c>
      <c r="G15" s="41">
        <v>5</v>
      </c>
      <c r="H15" s="42">
        <v>6.58</v>
      </c>
      <c r="I15" s="42">
        <v>6.65</v>
      </c>
      <c r="J15" s="43"/>
      <c r="K15" s="44">
        <v>85.8</v>
      </c>
      <c r="L15" s="43">
        <v>0.02</v>
      </c>
      <c r="M15" s="45">
        <v>0.18</v>
      </c>
      <c r="N15" s="45">
        <v>52.5</v>
      </c>
      <c r="O15" s="45"/>
      <c r="P15" s="46">
        <v>250</v>
      </c>
      <c r="Q15" s="46">
        <v>150</v>
      </c>
      <c r="R15" s="46">
        <v>13.75</v>
      </c>
      <c r="S15" s="46">
        <v>0.18</v>
      </c>
    </row>
    <row r="16" spans="1:28" ht="14.25" customHeight="1" x14ac:dyDescent="0.3">
      <c r="A16" s="47">
        <v>174</v>
      </c>
      <c r="B16" s="35" t="s">
        <v>30</v>
      </c>
      <c r="C16" s="35"/>
      <c r="D16" s="26"/>
      <c r="E16" s="26"/>
      <c r="F16" s="48" t="s">
        <v>31</v>
      </c>
      <c r="G16" s="49">
        <v>10</v>
      </c>
      <c r="H16" s="50">
        <v>8.76</v>
      </c>
      <c r="I16" s="45">
        <v>11.676</v>
      </c>
      <c r="J16" s="50">
        <v>58.375999999999998</v>
      </c>
      <c r="K16" s="50">
        <v>374.2</v>
      </c>
      <c r="L16" s="50">
        <v>1.1200000000000001</v>
      </c>
      <c r="M16" s="50"/>
      <c r="N16" s="50"/>
      <c r="O16" s="50"/>
      <c r="P16" s="50"/>
      <c r="Q16" s="50"/>
      <c r="R16" s="50"/>
      <c r="S16" s="50"/>
    </row>
    <row r="17" spans="1:19" ht="14.25" customHeight="1" x14ac:dyDescent="0.25">
      <c r="A17" s="51" t="s">
        <v>32</v>
      </c>
      <c r="B17" s="52" t="s">
        <v>33</v>
      </c>
      <c r="C17" s="53"/>
      <c r="D17" s="53"/>
      <c r="F17" s="54">
        <v>200</v>
      </c>
      <c r="G17" s="55">
        <v>10</v>
      </c>
      <c r="H17" s="56">
        <v>0.56999999999999995</v>
      </c>
      <c r="I17" s="56">
        <v>0.06</v>
      </c>
      <c r="J17" s="56">
        <v>30.2</v>
      </c>
      <c r="K17" s="57">
        <v>123.6</v>
      </c>
      <c r="L17" s="57">
        <v>2E-3</v>
      </c>
      <c r="M17" s="58">
        <v>1.1000000000000001</v>
      </c>
      <c r="N17" s="59"/>
      <c r="O17" s="58"/>
      <c r="P17" s="58">
        <v>15.7</v>
      </c>
      <c r="Q17" s="58">
        <v>16.3</v>
      </c>
      <c r="R17" s="58">
        <v>3.36</v>
      </c>
      <c r="S17" s="58">
        <v>0.37</v>
      </c>
    </row>
    <row r="18" spans="1:19" s="63" customFormat="1" ht="29.25" customHeight="1" x14ac:dyDescent="0.3">
      <c r="A18" s="60" t="s">
        <v>34</v>
      </c>
      <c r="B18" s="61" t="s">
        <v>35</v>
      </c>
      <c r="C18" s="61"/>
      <c r="D18" s="61"/>
      <c r="E18" s="61"/>
      <c r="F18" s="40">
        <v>50</v>
      </c>
      <c r="G18" s="49">
        <v>5</v>
      </c>
      <c r="H18" s="43">
        <v>7.11</v>
      </c>
      <c r="I18" s="43">
        <v>0.9</v>
      </c>
      <c r="J18" s="43">
        <v>43.5</v>
      </c>
      <c r="K18" s="62">
        <v>211.5</v>
      </c>
      <c r="L18" s="45">
        <v>0.15</v>
      </c>
      <c r="M18" s="45"/>
      <c r="N18" s="45"/>
      <c r="O18" s="45">
        <v>1.2</v>
      </c>
      <c r="P18" s="45">
        <v>20.7</v>
      </c>
      <c r="Q18" s="45">
        <v>78.3</v>
      </c>
      <c r="R18" s="45">
        <v>29.7</v>
      </c>
      <c r="S18" s="45">
        <v>1.8</v>
      </c>
    </row>
    <row r="19" spans="1:19" s="63" customFormat="1" ht="29.25" customHeight="1" x14ac:dyDescent="0.25">
      <c r="A19" s="51" t="s">
        <v>36</v>
      </c>
      <c r="B19" s="53" t="s">
        <v>37</v>
      </c>
      <c r="C19" s="53"/>
      <c r="D19" s="53"/>
      <c r="E19"/>
      <c r="F19" s="64">
        <v>150</v>
      </c>
      <c r="G19" s="65">
        <v>10</v>
      </c>
      <c r="H19" s="19">
        <v>0.8</v>
      </c>
      <c r="I19" s="19">
        <v>0.8</v>
      </c>
      <c r="J19" s="18">
        <v>19.600000000000001</v>
      </c>
      <c r="K19" s="20">
        <v>64</v>
      </c>
      <c r="L19" s="66">
        <v>0.06</v>
      </c>
      <c r="M19" s="67">
        <v>20</v>
      </c>
      <c r="N19" s="68"/>
      <c r="O19" s="69">
        <v>0.4</v>
      </c>
      <c r="P19" s="69">
        <v>32</v>
      </c>
      <c r="Q19" s="69">
        <v>22</v>
      </c>
      <c r="R19" s="69">
        <v>18</v>
      </c>
      <c r="S19" s="69">
        <v>4.4000000000000004</v>
      </c>
    </row>
    <row r="20" spans="1:19" ht="26.25" customHeight="1" x14ac:dyDescent="0.3">
      <c r="A20" s="70"/>
      <c r="B20" s="71" t="s">
        <v>38</v>
      </c>
      <c r="C20" s="61"/>
      <c r="D20" s="61"/>
      <c r="E20" s="61"/>
      <c r="F20" s="72">
        <v>665</v>
      </c>
      <c r="G20" s="72">
        <f>SUM(G15:G19)</f>
        <v>40</v>
      </c>
      <c r="H20" s="72">
        <f>SUM(H15:H19)</f>
        <v>23.82</v>
      </c>
      <c r="I20" s="72">
        <f>SUM(I15:I19)</f>
        <v>20.085999999999999</v>
      </c>
      <c r="J20" s="72">
        <f>SUM(J15:J19)</f>
        <v>151.67599999999999</v>
      </c>
      <c r="K20" s="72">
        <f>SUM(K15:K19)</f>
        <v>859.1</v>
      </c>
      <c r="L20" s="72">
        <f>SUM(L15:L19)</f>
        <v>1.3520000000000001</v>
      </c>
      <c r="M20" s="72">
        <f>SUM(M15:M19)</f>
        <v>21.28</v>
      </c>
      <c r="N20" s="72">
        <f>SUM(N15:N19)</f>
        <v>52.5</v>
      </c>
      <c r="O20" s="72">
        <f>SUM(O15:O19)</f>
        <v>1.6</v>
      </c>
      <c r="P20" s="72">
        <f>SUM(P15:P19)</f>
        <v>318.39999999999998</v>
      </c>
      <c r="Q20" s="72">
        <f>SUM(Q15:Q19)</f>
        <v>266.60000000000002</v>
      </c>
      <c r="R20" s="72">
        <f>SUM(R15:R19)</f>
        <v>64.81</v>
      </c>
      <c r="S20" s="72">
        <f>SUM(S15:S19)</f>
        <v>6.75</v>
      </c>
    </row>
    <row r="21" spans="1:19" ht="15.75" customHeight="1" x14ac:dyDescent="0.3">
      <c r="A21" s="70"/>
      <c r="B21" s="71"/>
      <c r="C21" s="61"/>
      <c r="D21" s="61"/>
      <c r="E21" s="61"/>
      <c r="F21" s="40"/>
      <c r="G21" s="40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4.25" customHeight="1" x14ac:dyDescent="0.3">
      <c r="A22" s="70"/>
      <c r="B22" s="71" t="s">
        <v>39</v>
      </c>
      <c r="C22" s="71"/>
      <c r="D22" s="71"/>
      <c r="E22" s="71"/>
      <c r="F22" s="73"/>
      <c r="G22" s="73"/>
      <c r="H22" s="72"/>
      <c r="I22" s="72"/>
      <c r="J22" s="72"/>
      <c r="K22" s="74"/>
      <c r="L22" s="37"/>
      <c r="M22" s="37"/>
      <c r="N22" s="37"/>
      <c r="O22" s="37"/>
      <c r="P22" s="37"/>
      <c r="Q22" s="37"/>
      <c r="R22" s="37"/>
      <c r="S22" s="37"/>
    </row>
    <row r="23" spans="1:19" ht="14.25" customHeight="1" x14ac:dyDescent="0.3">
      <c r="A23" s="70"/>
      <c r="C23" s="71"/>
      <c r="D23" s="71"/>
      <c r="E23" s="71"/>
      <c r="F23" s="73"/>
      <c r="G23" s="73"/>
      <c r="H23" s="72"/>
      <c r="I23" s="72"/>
      <c r="J23" s="72"/>
      <c r="K23" s="74"/>
      <c r="L23" s="37"/>
      <c r="M23" s="37"/>
      <c r="N23" s="37"/>
      <c r="O23" s="37"/>
      <c r="P23" s="37"/>
      <c r="Q23" s="37"/>
      <c r="R23" s="37"/>
      <c r="S23" s="37"/>
    </row>
    <row r="24" spans="1:19" ht="14.25" customHeight="1" x14ac:dyDescent="0.3">
      <c r="A24" s="75" t="s">
        <v>40</v>
      </c>
      <c r="B24" s="76" t="s">
        <v>41</v>
      </c>
      <c r="C24" s="76"/>
      <c r="D24" s="76"/>
      <c r="F24" s="77">
        <v>100</v>
      </c>
      <c r="G24" s="78">
        <v>25</v>
      </c>
      <c r="H24" s="79">
        <v>1.27</v>
      </c>
      <c r="I24" s="79">
        <v>7.1</v>
      </c>
      <c r="J24" s="79">
        <v>13.07</v>
      </c>
      <c r="K24" s="79">
        <v>121.22</v>
      </c>
      <c r="L24" s="80">
        <v>0.02</v>
      </c>
      <c r="M24" s="80">
        <v>7.52</v>
      </c>
      <c r="N24" s="81"/>
      <c r="O24" s="80"/>
      <c r="P24" s="80">
        <v>34.15</v>
      </c>
      <c r="Q24" s="80">
        <v>37.119999999999997</v>
      </c>
      <c r="R24" s="80">
        <v>19.63</v>
      </c>
      <c r="S24" s="80">
        <v>1.73</v>
      </c>
    </row>
    <row r="25" spans="1:19" ht="14.25" customHeight="1" x14ac:dyDescent="0.3">
      <c r="A25" s="60" t="s">
        <v>42</v>
      </c>
      <c r="B25" s="82" t="s">
        <v>43</v>
      </c>
      <c r="C25" s="82"/>
      <c r="D25" s="82"/>
      <c r="E25" s="82"/>
      <c r="F25" s="40">
        <v>250</v>
      </c>
      <c r="G25" s="49"/>
      <c r="H25" s="41">
        <v>4.5759999999999996</v>
      </c>
      <c r="I25" s="41">
        <v>6.74</v>
      </c>
      <c r="J25" s="41">
        <v>9.26</v>
      </c>
      <c r="K25" s="41">
        <v>124.67</v>
      </c>
      <c r="L25" s="45">
        <v>0.08</v>
      </c>
      <c r="M25" s="45">
        <v>10.45</v>
      </c>
      <c r="N25" s="45">
        <v>3</v>
      </c>
      <c r="O25" s="45">
        <v>38.08</v>
      </c>
      <c r="P25" s="45">
        <v>80.430000000000007</v>
      </c>
      <c r="Q25" s="45">
        <v>25.58</v>
      </c>
      <c r="R25" s="45">
        <v>1.0129999999999999</v>
      </c>
      <c r="S25" s="45"/>
    </row>
    <row r="26" spans="1:19" ht="14.25" customHeight="1" x14ac:dyDescent="0.3">
      <c r="A26" s="38" t="s">
        <v>45</v>
      </c>
      <c r="B26" s="61" t="s">
        <v>46</v>
      </c>
      <c r="C26" s="61"/>
      <c r="D26" s="83"/>
      <c r="E26" s="83"/>
      <c r="F26" s="48" t="s">
        <v>47</v>
      </c>
      <c r="G26" s="49">
        <v>45</v>
      </c>
      <c r="H26" s="42">
        <v>23.4</v>
      </c>
      <c r="I26" s="42">
        <v>18.559999999999999</v>
      </c>
      <c r="J26" s="43">
        <v>0.36</v>
      </c>
      <c r="K26" s="44">
        <v>262</v>
      </c>
      <c r="L26" s="50">
        <v>0.04</v>
      </c>
      <c r="M26" s="50">
        <v>2.36</v>
      </c>
      <c r="N26" s="50">
        <v>58.2</v>
      </c>
      <c r="O26" s="50">
        <v>0.92</v>
      </c>
      <c r="P26" s="50">
        <v>53.6</v>
      </c>
      <c r="Q26" s="50">
        <v>164</v>
      </c>
      <c r="R26" s="50">
        <v>20.28</v>
      </c>
      <c r="S26" s="50">
        <v>1.88</v>
      </c>
    </row>
    <row r="27" spans="1:19" ht="14.25" customHeight="1" x14ac:dyDescent="0.3">
      <c r="A27" s="70"/>
      <c r="B27" s="61" t="s">
        <v>48</v>
      </c>
      <c r="C27" s="61"/>
      <c r="D27" s="61"/>
      <c r="E27" s="61"/>
      <c r="F27" s="40">
        <v>180</v>
      </c>
      <c r="G27" s="49"/>
      <c r="H27" s="43">
        <v>2.79</v>
      </c>
      <c r="I27" s="43">
        <v>3.42</v>
      </c>
      <c r="J27" s="84">
        <v>6.01</v>
      </c>
      <c r="K27" s="44">
        <v>65.37</v>
      </c>
      <c r="L27" s="50">
        <v>1.7000000000000001E-2</v>
      </c>
      <c r="M27" s="50">
        <v>40.97</v>
      </c>
      <c r="N27" s="50">
        <v>16.37</v>
      </c>
      <c r="O27" s="50"/>
      <c r="P27" s="50">
        <v>7.38</v>
      </c>
      <c r="Q27" s="50">
        <v>10.08</v>
      </c>
      <c r="R27" s="50">
        <v>4.1539999999999999</v>
      </c>
      <c r="S27" s="50">
        <v>0.216</v>
      </c>
    </row>
    <row r="28" spans="1:19" ht="14.25" customHeight="1" x14ac:dyDescent="0.25">
      <c r="A28" s="85">
        <v>125</v>
      </c>
      <c r="B28" s="63" t="s">
        <v>49</v>
      </c>
      <c r="C28" s="63"/>
      <c r="D28" s="63"/>
      <c r="E28" s="63"/>
      <c r="F28" s="67">
        <v>200</v>
      </c>
      <c r="G28" s="86"/>
      <c r="H28" s="87">
        <v>0.2</v>
      </c>
      <c r="I28" s="87"/>
      <c r="J28" s="87">
        <v>24.8</v>
      </c>
      <c r="K28" s="87">
        <v>102</v>
      </c>
      <c r="L28" s="87">
        <v>24</v>
      </c>
      <c r="M28" s="87"/>
      <c r="N28" s="88"/>
      <c r="O28" s="88"/>
      <c r="P28" s="88"/>
      <c r="Q28" s="88"/>
      <c r="R28" s="88"/>
      <c r="S28" s="88"/>
    </row>
    <row r="29" spans="1:19" s="92" customFormat="1" ht="14.25" customHeight="1" x14ac:dyDescent="0.25">
      <c r="A29" s="89" t="s">
        <v>50</v>
      </c>
      <c r="B29" s="90" t="s">
        <v>51</v>
      </c>
      <c r="C29" s="90"/>
      <c r="D29" s="91"/>
      <c r="F29" s="93">
        <v>50</v>
      </c>
      <c r="G29" s="94">
        <v>5</v>
      </c>
      <c r="H29" s="95">
        <v>3.95</v>
      </c>
      <c r="I29" s="95">
        <v>0.5</v>
      </c>
      <c r="J29" s="95">
        <v>24.17</v>
      </c>
      <c r="K29" s="96">
        <v>117.5</v>
      </c>
      <c r="L29" s="95">
        <v>0.09</v>
      </c>
      <c r="M29" s="58"/>
      <c r="N29" s="59"/>
      <c r="O29" s="58">
        <v>0.67</v>
      </c>
      <c r="P29" s="58">
        <v>11.5</v>
      </c>
      <c r="Q29" s="58">
        <v>43.5</v>
      </c>
      <c r="R29" s="58">
        <v>16.5</v>
      </c>
      <c r="S29" s="58">
        <v>1</v>
      </c>
    </row>
    <row r="30" spans="1:19" s="92" customFormat="1" ht="14.25" customHeight="1" x14ac:dyDescent="0.3">
      <c r="A30" s="89" t="s">
        <v>52</v>
      </c>
      <c r="B30" s="61" t="s">
        <v>53</v>
      </c>
      <c r="C30" s="61"/>
      <c r="D30" s="61"/>
      <c r="E30" s="61"/>
      <c r="F30" s="97">
        <v>50</v>
      </c>
      <c r="G30" s="94"/>
      <c r="H30" s="43">
        <v>4.95</v>
      </c>
      <c r="I30" s="43">
        <v>0.9</v>
      </c>
      <c r="J30" s="43">
        <v>29.7</v>
      </c>
      <c r="K30" s="43">
        <v>148.5</v>
      </c>
      <c r="L30" s="43">
        <v>0.13</v>
      </c>
      <c r="M30" s="43">
        <v>0</v>
      </c>
      <c r="N30" s="43"/>
      <c r="O30" s="43"/>
      <c r="P30" s="43">
        <v>21.75</v>
      </c>
      <c r="Q30" s="43">
        <v>112.5</v>
      </c>
      <c r="R30" s="43">
        <v>35.25</v>
      </c>
      <c r="S30" s="43">
        <v>2.93</v>
      </c>
    </row>
    <row r="31" spans="1:19" ht="15" customHeight="1" x14ac:dyDescent="0.3">
      <c r="A31" s="70"/>
      <c r="B31" s="71" t="s">
        <v>38</v>
      </c>
      <c r="C31" s="71"/>
      <c r="D31" s="71"/>
      <c r="E31" s="71"/>
      <c r="F31" s="73">
        <v>930</v>
      </c>
      <c r="G31" s="73">
        <f t="shared" ref="G31:S31" si="0">SUM(G24:G30)</f>
        <v>75</v>
      </c>
      <c r="H31" s="73">
        <f t="shared" si="0"/>
        <v>41.13600000000001</v>
      </c>
      <c r="I31" s="73">
        <f t="shared" si="0"/>
        <v>37.22</v>
      </c>
      <c r="J31" s="73">
        <f t="shared" si="0"/>
        <v>107.37</v>
      </c>
      <c r="K31" s="73">
        <f t="shared" si="0"/>
        <v>941.26</v>
      </c>
      <c r="L31" s="73">
        <f t="shared" si="0"/>
        <v>24.376999999999999</v>
      </c>
      <c r="M31" s="73">
        <f t="shared" si="0"/>
        <v>61.3</v>
      </c>
      <c r="N31" s="73">
        <f t="shared" si="0"/>
        <v>77.570000000000007</v>
      </c>
      <c r="O31" s="73">
        <f t="shared" si="0"/>
        <v>39.67</v>
      </c>
      <c r="P31" s="73">
        <f t="shared" si="0"/>
        <v>208.81</v>
      </c>
      <c r="Q31" s="73">
        <f t="shared" si="0"/>
        <v>392.78</v>
      </c>
      <c r="R31" s="73">
        <f t="shared" si="0"/>
        <v>96.826999999999998</v>
      </c>
      <c r="S31" s="73">
        <f t="shared" si="0"/>
        <v>7.7560000000000002</v>
      </c>
    </row>
    <row r="32" spans="1:19" ht="15" customHeight="1" x14ac:dyDescent="0.3">
      <c r="A32" s="70"/>
      <c r="B32" s="71"/>
      <c r="C32" s="71"/>
      <c r="D32" s="71"/>
      <c r="E32" s="71"/>
      <c r="F32" s="73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4.25" customHeight="1" x14ac:dyDescent="0.3">
      <c r="A33" s="70"/>
      <c r="B33" s="71" t="s">
        <v>54</v>
      </c>
      <c r="C33" s="71"/>
      <c r="D33" s="71"/>
      <c r="E33" s="71"/>
      <c r="F33" s="73"/>
      <c r="G33" s="73"/>
      <c r="H33" s="72"/>
      <c r="I33" s="72"/>
      <c r="J33" s="72"/>
      <c r="K33" s="74"/>
      <c r="L33" s="37"/>
      <c r="M33" s="37"/>
      <c r="N33" s="37"/>
      <c r="O33" s="37"/>
      <c r="P33" s="37"/>
      <c r="Q33" s="37"/>
      <c r="R33" s="37"/>
      <c r="S33" s="37"/>
    </row>
    <row r="34" spans="1:19" ht="23.25" customHeight="1" x14ac:dyDescent="0.3">
      <c r="A34" s="98" t="s">
        <v>55</v>
      </c>
      <c r="B34" s="61" t="s">
        <v>56</v>
      </c>
      <c r="C34" s="83"/>
      <c r="D34" s="83"/>
      <c r="E34" s="83"/>
      <c r="F34" s="48">
        <v>50</v>
      </c>
      <c r="G34" s="41">
        <v>43</v>
      </c>
      <c r="H34" s="43">
        <v>3.3933333333333331</v>
      </c>
      <c r="I34" s="43">
        <v>6.98</v>
      </c>
      <c r="J34" s="43">
        <v>21.073333333333334</v>
      </c>
      <c r="K34" s="43">
        <v>160.5</v>
      </c>
      <c r="L34" s="43">
        <v>0.06</v>
      </c>
      <c r="M34" s="43">
        <v>0</v>
      </c>
      <c r="N34" s="43">
        <v>0</v>
      </c>
      <c r="O34" s="43">
        <v>0</v>
      </c>
      <c r="P34" s="43">
        <v>10.653333333333334</v>
      </c>
      <c r="Q34" s="43">
        <v>38.4</v>
      </c>
      <c r="R34" s="43">
        <v>14.133333333333333</v>
      </c>
      <c r="S34" s="43">
        <v>0.70000000000000007</v>
      </c>
    </row>
    <row r="35" spans="1:19" s="92" customFormat="1" ht="14.25" customHeight="1" x14ac:dyDescent="0.3">
      <c r="A35" s="47">
        <v>348</v>
      </c>
      <c r="B35" s="99" t="s">
        <v>57</v>
      </c>
      <c r="C35" s="99"/>
      <c r="D35" s="99"/>
      <c r="E35" s="99"/>
      <c r="F35" s="100">
        <v>200</v>
      </c>
      <c r="G35" s="41">
        <v>10</v>
      </c>
      <c r="H35" s="101">
        <v>1.35</v>
      </c>
      <c r="I35" s="101">
        <v>0.08</v>
      </c>
      <c r="J35" s="101">
        <v>27.85</v>
      </c>
      <c r="K35" s="101">
        <v>122.2</v>
      </c>
      <c r="L35" s="101"/>
      <c r="M35" s="101"/>
      <c r="N35" s="101"/>
      <c r="O35" s="101"/>
      <c r="P35" s="101"/>
      <c r="Q35" s="101"/>
      <c r="R35" s="101"/>
      <c r="S35" s="101"/>
    </row>
    <row r="36" spans="1:19" ht="14.25" customHeight="1" x14ac:dyDescent="0.3">
      <c r="A36" s="70"/>
      <c r="B36" s="71" t="s">
        <v>38</v>
      </c>
      <c r="C36" s="71"/>
      <c r="D36" s="71"/>
      <c r="E36" s="71"/>
      <c r="F36" s="73">
        <f>SUM(F34:F35)</f>
        <v>250</v>
      </c>
      <c r="G36" s="73">
        <f t="shared" ref="G36:S36" si="1">SUM(G34:G35)</f>
        <v>53</v>
      </c>
      <c r="H36" s="73">
        <f t="shared" si="1"/>
        <v>4.7433333333333332</v>
      </c>
      <c r="I36" s="73">
        <f t="shared" si="1"/>
        <v>7.0600000000000005</v>
      </c>
      <c r="J36" s="73">
        <f t="shared" si="1"/>
        <v>48.923333333333332</v>
      </c>
      <c r="K36" s="73">
        <f t="shared" si="1"/>
        <v>282.7</v>
      </c>
      <c r="L36" s="73">
        <f t="shared" si="1"/>
        <v>0.06</v>
      </c>
      <c r="M36" s="73">
        <f t="shared" si="1"/>
        <v>0</v>
      </c>
      <c r="N36" s="73">
        <f t="shared" si="1"/>
        <v>0</v>
      </c>
      <c r="O36" s="73">
        <f t="shared" si="1"/>
        <v>0</v>
      </c>
      <c r="P36" s="73">
        <f t="shared" si="1"/>
        <v>10.653333333333334</v>
      </c>
      <c r="Q36" s="73">
        <f t="shared" si="1"/>
        <v>38.4</v>
      </c>
      <c r="R36" s="73">
        <f t="shared" si="1"/>
        <v>14.133333333333333</v>
      </c>
      <c r="S36" s="73">
        <f t="shared" si="1"/>
        <v>0.70000000000000007</v>
      </c>
    </row>
    <row r="37" spans="1:19" ht="14.25" customHeight="1" x14ac:dyDescent="0.3">
      <c r="A37" s="70"/>
      <c r="B37" s="71"/>
      <c r="C37" s="71"/>
      <c r="D37" s="71"/>
      <c r="E37" s="71"/>
      <c r="F37" s="73"/>
      <c r="G37" s="73"/>
      <c r="H37" s="72"/>
      <c r="I37" s="72"/>
      <c r="J37" s="102"/>
      <c r="K37" s="74"/>
      <c r="L37" s="37"/>
      <c r="M37" s="37"/>
      <c r="N37" s="37"/>
      <c r="O37" s="37"/>
      <c r="P37" s="37"/>
      <c r="Q37" s="37"/>
      <c r="R37" s="37"/>
      <c r="S37" s="37"/>
    </row>
    <row r="38" spans="1:19" ht="14.25" customHeight="1" x14ac:dyDescent="0.3">
      <c r="A38" s="70"/>
      <c r="B38" s="71" t="s">
        <v>58</v>
      </c>
      <c r="C38" s="71"/>
      <c r="D38" s="71"/>
      <c r="E38" s="71"/>
      <c r="F38" s="73"/>
      <c r="G38" s="73"/>
      <c r="H38" s="72"/>
      <c r="I38" s="72"/>
      <c r="J38" s="102"/>
      <c r="K38" s="74"/>
      <c r="L38" s="37"/>
      <c r="M38" s="37"/>
      <c r="N38" s="37"/>
      <c r="O38" s="37"/>
      <c r="P38" s="37"/>
      <c r="Q38" s="37"/>
      <c r="R38" s="37"/>
      <c r="S38" s="37"/>
    </row>
    <row r="39" spans="1:19" ht="14.25" customHeight="1" x14ac:dyDescent="0.3">
      <c r="A39" s="103" t="s">
        <v>59</v>
      </c>
      <c r="B39" s="104" t="s">
        <v>60</v>
      </c>
      <c r="C39" s="105"/>
      <c r="D39" s="105"/>
      <c r="E39" s="105"/>
      <c r="F39" s="48">
        <v>100</v>
      </c>
      <c r="G39" s="49"/>
      <c r="H39" s="43">
        <v>1.0780000000000001</v>
      </c>
      <c r="I39" s="43">
        <v>6.0880000000000001</v>
      </c>
      <c r="J39" s="43">
        <v>3.431</v>
      </c>
      <c r="K39" s="43">
        <v>72.8</v>
      </c>
      <c r="L39" s="45">
        <v>4.2000000000000003E-2</v>
      </c>
      <c r="M39" s="45">
        <v>22.143999999999998</v>
      </c>
      <c r="N39" s="45"/>
      <c r="O39" s="45"/>
      <c r="P39" s="45">
        <v>33.418999999999997</v>
      </c>
      <c r="Q39" s="45">
        <v>24.567</v>
      </c>
      <c r="R39" s="45">
        <v>18.364000000000001</v>
      </c>
      <c r="S39" s="45">
        <v>0.877</v>
      </c>
    </row>
    <row r="40" spans="1:19" ht="14.25" customHeight="1" x14ac:dyDescent="0.3">
      <c r="A40" s="103"/>
      <c r="B40" s="104" t="s">
        <v>165</v>
      </c>
      <c r="C40" s="105"/>
      <c r="D40" s="105"/>
      <c r="E40" s="105"/>
      <c r="F40" s="48" t="s">
        <v>61</v>
      </c>
      <c r="G40" s="49">
        <v>40</v>
      </c>
      <c r="H40" s="43">
        <v>19.36</v>
      </c>
      <c r="I40" s="43">
        <v>10.98</v>
      </c>
      <c r="J40" s="43">
        <v>4.71</v>
      </c>
      <c r="K40" s="43">
        <v>194.93</v>
      </c>
      <c r="L40" s="45">
        <v>8.8999999999999996E-2</v>
      </c>
      <c r="M40" s="45">
        <v>1.8</v>
      </c>
      <c r="N40" s="45">
        <v>30.9</v>
      </c>
      <c r="O40" s="45">
        <v>0.91</v>
      </c>
      <c r="P40" s="45">
        <v>114.34</v>
      </c>
      <c r="Q40" s="45">
        <v>271.95</v>
      </c>
      <c r="R40" s="45">
        <v>55.92</v>
      </c>
      <c r="S40" s="45">
        <v>1.05</v>
      </c>
    </row>
    <row r="41" spans="1:19" ht="14.25" customHeight="1" x14ac:dyDescent="0.3">
      <c r="A41" s="70"/>
      <c r="B41" s="61" t="s">
        <v>62</v>
      </c>
      <c r="C41" s="61"/>
      <c r="D41" s="61"/>
      <c r="E41" s="61"/>
      <c r="F41" s="40">
        <v>180</v>
      </c>
      <c r="G41" s="49"/>
      <c r="H41" s="43">
        <v>3.74</v>
      </c>
      <c r="I41" s="43">
        <v>8.42</v>
      </c>
      <c r="J41" s="84">
        <v>25.09</v>
      </c>
      <c r="K41" s="44">
        <v>200.96</v>
      </c>
      <c r="L41" s="41">
        <v>0.19800000000000001</v>
      </c>
      <c r="M41" s="50">
        <v>25.94</v>
      </c>
      <c r="N41" s="50">
        <v>20</v>
      </c>
      <c r="O41" s="50">
        <v>24.827999999999999</v>
      </c>
      <c r="P41" s="50">
        <v>190.72200000000001</v>
      </c>
      <c r="Q41" s="50">
        <v>36.576000000000001</v>
      </c>
      <c r="R41" s="50">
        <v>2.3959999999999999</v>
      </c>
      <c r="S41" s="50"/>
    </row>
    <row r="42" spans="1:19" ht="14.25" customHeight="1" x14ac:dyDescent="0.25">
      <c r="A42" s="85">
        <v>376</v>
      </c>
      <c r="B42" s="63" t="s">
        <v>63</v>
      </c>
      <c r="C42" s="63"/>
      <c r="D42" s="63"/>
      <c r="E42" s="63"/>
      <c r="F42" s="67">
        <v>200</v>
      </c>
      <c r="G42" s="49"/>
      <c r="H42" s="87">
        <v>7.0000000000000007E-2</v>
      </c>
      <c r="I42" s="87">
        <v>0.02</v>
      </c>
      <c r="J42" s="87">
        <v>15</v>
      </c>
      <c r="K42" s="87">
        <v>60</v>
      </c>
      <c r="L42" s="87"/>
      <c r="M42" s="87">
        <v>0.03</v>
      </c>
      <c r="N42" s="88"/>
      <c r="O42" s="88"/>
      <c r="P42" s="88">
        <v>11.1</v>
      </c>
      <c r="Q42" s="88">
        <v>2.8</v>
      </c>
      <c r="R42" s="88">
        <v>1.4</v>
      </c>
      <c r="S42" s="88">
        <v>0.28000000000000003</v>
      </c>
    </row>
    <row r="43" spans="1:19" s="92" customFormat="1" ht="14.25" customHeight="1" x14ac:dyDescent="0.25">
      <c r="A43" s="89" t="s">
        <v>50</v>
      </c>
      <c r="B43" s="90" t="s">
        <v>51</v>
      </c>
      <c r="C43" s="90"/>
      <c r="D43" s="91"/>
      <c r="F43" s="93">
        <v>50</v>
      </c>
      <c r="G43" s="94">
        <v>5</v>
      </c>
      <c r="H43" s="95">
        <v>3.95</v>
      </c>
      <c r="I43" s="95">
        <v>0.5</v>
      </c>
      <c r="J43" s="95">
        <v>24.17</v>
      </c>
      <c r="K43" s="96">
        <v>117.5</v>
      </c>
      <c r="L43" s="95">
        <v>0.09</v>
      </c>
      <c r="M43" s="58"/>
      <c r="N43" s="59"/>
      <c r="O43" s="58">
        <v>0.67</v>
      </c>
      <c r="P43" s="58">
        <v>11.5</v>
      </c>
      <c r="Q43" s="58">
        <v>43.5</v>
      </c>
      <c r="R43" s="58">
        <v>16.5</v>
      </c>
      <c r="S43" s="58">
        <v>1</v>
      </c>
    </row>
    <row r="44" spans="1:19" ht="16.8" customHeight="1" x14ac:dyDescent="0.3">
      <c r="A44" s="89" t="s">
        <v>52</v>
      </c>
      <c r="B44" s="61" t="s">
        <v>53</v>
      </c>
      <c r="C44" s="61"/>
      <c r="D44" s="61"/>
      <c r="E44" s="61"/>
      <c r="F44" s="97">
        <v>50</v>
      </c>
      <c r="G44" s="94"/>
      <c r="H44" s="43">
        <v>2.64</v>
      </c>
      <c r="I44" s="43">
        <v>0.48</v>
      </c>
      <c r="J44" s="43">
        <v>15.84</v>
      </c>
      <c r="K44" s="43">
        <v>79.2</v>
      </c>
      <c r="L44" s="43">
        <v>7.0000000000000007E-2</v>
      </c>
      <c r="M44" s="43">
        <v>0</v>
      </c>
      <c r="N44" s="43"/>
      <c r="O44" s="43"/>
      <c r="P44" s="43">
        <v>11.6</v>
      </c>
      <c r="Q44" s="43">
        <v>60</v>
      </c>
      <c r="R44" s="43">
        <v>18.8</v>
      </c>
      <c r="S44" s="43">
        <v>1.56</v>
      </c>
    </row>
    <row r="45" spans="1:19" ht="16.5" customHeight="1" x14ac:dyDescent="0.3">
      <c r="A45" s="70"/>
      <c r="B45" s="71" t="s">
        <v>38</v>
      </c>
      <c r="C45" s="71"/>
      <c r="D45" s="71"/>
      <c r="E45" s="71"/>
      <c r="F45" s="73">
        <v>680</v>
      </c>
      <c r="G45" s="73">
        <f t="shared" ref="G45:S45" si="2">SUM(G39:G44)</f>
        <v>45</v>
      </c>
      <c r="H45" s="73">
        <f t="shared" si="2"/>
        <v>30.837999999999997</v>
      </c>
      <c r="I45" s="73">
        <f t="shared" si="2"/>
        <v>26.488</v>
      </c>
      <c r="J45" s="73">
        <f t="shared" si="2"/>
        <v>88.241000000000014</v>
      </c>
      <c r="K45" s="73">
        <f t="shared" si="2"/>
        <v>725.3900000000001</v>
      </c>
      <c r="L45" s="73">
        <f t="shared" si="2"/>
        <v>0.48900000000000005</v>
      </c>
      <c r="M45" s="73">
        <f t="shared" si="2"/>
        <v>49.914000000000001</v>
      </c>
      <c r="N45" s="73">
        <f t="shared" si="2"/>
        <v>50.9</v>
      </c>
      <c r="O45" s="73">
        <f t="shared" si="2"/>
        <v>26.408000000000001</v>
      </c>
      <c r="P45" s="73">
        <f t="shared" si="2"/>
        <v>372.68100000000004</v>
      </c>
      <c r="Q45" s="73">
        <f t="shared" si="2"/>
        <v>439.39300000000003</v>
      </c>
      <c r="R45" s="73">
        <f t="shared" si="2"/>
        <v>113.38000000000001</v>
      </c>
      <c r="S45" s="73">
        <f t="shared" si="2"/>
        <v>4.7669999999999995</v>
      </c>
    </row>
    <row r="46" spans="1:19" ht="14.25" customHeight="1" x14ac:dyDescent="0.3">
      <c r="A46" s="70"/>
      <c r="B46" s="71"/>
      <c r="C46" s="71"/>
      <c r="D46" s="71"/>
      <c r="E46" s="71"/>
      <c r="F46" s="73"/>
      <c r="G46" s="73"/>
      <c r="H46" s="72"/>
      <c r="I46" s="72"/>
      <c r="J46" s="102"/>
      <c r="K46" s="74"/>
      <c r="L46" s="37"/>
      <c r="M46" s="37"/>
      <c r="N46" s="37"/>
      <c r="O46" s="37"/>
      <c r="P46" s="37"/>
      <c r="Q46" s="37"/>
      <c r="R46" s="37"/>
      <c r="S46" s="37"/>
    </row>
    <row r="47" spans="1:19" ht="14.25" customHeight="1" x14ac:dyDescent="0.3">
      <c r="A47" s="70"/>
      <c r="B47" s="71" t="s">
        <v>64</v>
      </c>
      <c r="C47" s="71"/>
      <c r="D47" s="71"/>
      <c r="E47" s="71"/>
      <c r="F47" s="73"/>
      <c r="G47" s="73"/>
      <c r="H47" s="72"/>
      <c r="I47" s="72"/>
      <c r="J47" s="102"/>
      <c r="K47" s="74"/>
      <c r="L47" s="37"/>
      <c r="M47" s="37"/>
      <c r="N47" s="37"/>
      <c r="O47" s="37"/>
      <c r="P47" s="37"/>
      <c r="Q47" s="37"/>
      <c r="R47" s="37"/>
      <c r="S47" s="37"/>
    </row>
    <row r="48" spans="1:19" ht="14.25" customHeight="1" x14ac:dyDescent="0.3">
      <c r="A48" s="89" t="s">
        <v>65</v>
      </c>
      <c r="B48" s="52" t="s">
        <v>66</v>
      </c>
      <c r="C48" s="53"/>
      <c r="D48" s="53"/>
      <c r="F48" s="54">
        <v>50</v>
      </c>
      <c r="G48" s="41">
        <v>29.28</v>
      </c>
      <c r="H48" s="95">
        <v>1.1100000000000001</v>
      </c>
      <c r="I48" s="95">
        <v>1.41</v>
      </c>
      <c r="J48" s="56">
        <v>10.97</v>
      </c>
      <c r="K48" s="57">
        <v>61.05</v>
      </c>
      <c r="L48" s="57">
        <v>0.02</v>
      </c>
      <c r="M48" s="58"/>
      <c r="N48" s="59"/>
      <c r="O48" s="58">
        <v>0.02</v>
      </c>
      <c r="P48" s="58">
        <v>1.2</v>
      </c>
      <c r="Q48" s="58">
        <v>3.75</v>
      </c>
      <c r="R48" s="58">
        <v>1.35</v>
      </c>
      <c r="S48" s="58">
        <v>0.06</v>
      </c>
    </row>
    <row r="49" spans="1:19" s="92" customFormat="1" ht="14.25" customHeight="1" x14ac:dyDescent="0.3">
      <c r="A49" s="47" t="s">
        <v>67</v>
      </c>
      <c r="B49" s="106" t="s">
        <v>68</v>
      </c>
      <c r="F49" s="107">
        <v>180</v>
      </c>
      <c r="G49" s="95">
        <v>10</v>
      </c>
      <c r="H49" s="45">
        <v>5.22</v>
      </c>
      <c r="I49" s="45">
        <v>4.5</v>
      </c>
      <c r="J49" s="45">
        <v>7.56</v>
      </c>
      <c r="K49" s="45">
        <v>91.8</v>
      </c>
      <c r="L49" s="45">
        <v>0.04</v>
      </c>
      <c r="M49" s="45">
        <v>0.54</v>
      </c>
      <c r="N49" s="45">
        <v>36</v>
      </c>
      <c r="O49" s="45"/>
      <c r="P49" s="45">
        <v>223.2</v>
      </c>
      <c r="Q49" s="45">
        <v>165.6</v>
      </c>
      <c r="R49" s="45">
        <v>25.2</v>
      </c>
      <c r="S49" s="45">
        <v>0.18</v>
      </c>
    </row>
    <row r="50" spans="1:19" ht="22.5" customHeight="1" x14ac:dyDescent="0.3">
      <c r="A50" s="47"/>
      <c r="B50" s="71" t="s">
        <v>38</v>
      </c>
      <c r="C50" s="71"/>
      <c r="D50" s="71"/>
      <c r="E50" s="71"/>
      <c r="F50" s="73">
        <f>SUM(F48:F49)</f>
        <v>230</v>
      </c>
      <c r="G50" s="73">
        <f t="shared" ref="G50:S50" si="3">SUM(G48:G49)</f>
        <v>39.28</v>
      </c>
      <c r="H50" s="73">
        <f t="shared" si="3"/>
        <v>6.33</v>
      </c>
      <c r="I50" s="73">
        <f t="shared" si="3"/>
        <v>5.91</v>
      </c>
      <c r="J50" s="73">
        <f t="shared" si="3"/>
        <v>18.53</v>
      </c>
      <c r="K50" s="73">
        <f t="shared" si="3"/>
        <v>152.85</v>
      </c>
      <c r="L50" s="73">
        <f t="shared" si="3"/>
        <v>0.06</v>
      </c>
      <c r="M50" s="73">
        <f t="shared" si="3"/>
        <v>0.54</v>
      </c>
      <c r="N50" s="73">
        <f t="shared" si="3"/>
        <v>36</v>
      </c>
      <c r="O50" s="73">
        <f t="shared" si="3"/>
        <v>0.02</v>
      </c>
      <c r="P50" s="73">
        <f t="shared" si="3"/>
        <v>224.39999999999998</v>
      </c>
      <c r="Q50" s="73">
        <f t="shared" si="3"/>
        <v>169.35</v>
      </c>
      <c r="R50" s="73">
        <f t="shared" si="3"/>
        <v>26.55</v>
      </c>
      <c r="S50" s="73">
        <f t="shared" si="3"/>
        <v>0.24</v>
      </c>
    </row>
    <row r="51" spans="1:19" ht="15.75" customHeight="1" x14ac:dyDescent="0.3">
      <c r="A51" s="70"/>
      <c r="B51" s="71" t="s">
        <v>69</v>
      </c>
      <c r="C51" s="71"/>
      <c r="D51" s="71"/>
      <c r="E51" s="71"/>
      <c r="F51" s="72">
        <f>F20+F31+F36+F45+F50</f>
        <v>2755</v>
      </c>
      <c r="G51" s="72">
        <f t="shared" ref="G51:S51" si="4">G20+G31+G36+G45+G50</f>
        <v>252.28</v>
      </c>
      <c r="H51" s="72">
        <f t="shared" si="4"/>
        <v>106.86733333333335</v>
      </c>
      <c r="I51" s="72">
        <f t="shared" si="4"/>
        <v>96.763999999999996</v>
      </c>
      <c r="J51" s="72">
        <f t="shared" si="4"/>
        <v>414.7403333333333</v>
      </c>
      <c r="K51" s="72">
        <f t="shared" si="4"/>
        <v>2961.2999999999997</v>
      </c>
      <c r="L51" s="72">
        <f t="shared" si="4"/>
        <v>26.337999999999997</v>
      </c>
      <c r="M51" s="72">
        <f t="shared" si="4"/>
        <v>133.03399999999999</v>
      </c>
      <c r="N51" s="72">
        <f t="shared" si="4"/>
        <v>216.97</v>
      </c>
      <c r="O51" s="72">
        <f t="shared" si="4"/>
        <v>67.697999999999993</v>
      </c>
      <c r="P51" s="72">
        <f t="shared" si="4"/>
        <v>1134.9443333333334</v>
      </c>
      <c r="Q51" s="72">
        <f t="shared" si="4"/>
        <v>1306.5229999999999</v>
      </c>
      <c r="R51" s="72">
        <f t="shared" si="4"/>
        <v>315.70033333333333</v>
      </c>
      <c r="S51" s="72">
        <f t="shared" si="4"/>
        <v>20.212999999999997</v>
      </c>
    </row>
    <row r="52" spans="1:19" ht="14.25" customHeight="1" x14ac:dyDescent="0.3">
      <c r="A52" s="70"/>
      <c r="B52" s="71"/>
      <c r="C52" s="71"/>
      <c r="D52" s="71"/>
      <c r="E52" s="71"/>
      <c r="F52" s="108"/>
      <c r="G52" s="73"/>
      <c r="H52" s="72"/>
      <c r="I52" s="72"/>
      <c r="J52" s="72"/>
      <c r="K52" s="72"/>
      <c r="L52" s="109"/>
      <c r="M52" s="109"/>
      <c r="N52" s="109"/>
      <c r="O52" s="109"/>
      <c r="P52" s="36"/>
      <c r="Q52" s="36"/>
      <c r="R52" s="109"/>
      <c r="S52" s="109"/>
    </row>
    <row r="53" spans="1:19" ht="17.25" customHeight="1" x14ac:dyDescent="0.3">
      <c r="A53" s="25"/>
      <c r="B53" s="26" t="s">
        <v>70</v>
      </c>
      <c r="C53" s="27">
        <v>44807</v>
      </c>
      <c r="D53" s="26"/>
      <c r="E53" s="26"/>
      <c r="F53" s="26"/>
      <c r="G53" s="26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ht="14.25" customHeight="1" x14ac:dyDescent="0.3">
      <c r="A54" s="29" t="s">
        <v>11</v>
      </c>
      <c r="B54" s="26" t="s">
        <v>12</v>
      </c>
      <c r="C54" s="26"/>
      <c r="D54" s="26"/>
      <c r="E54" s="26"/>
      <c r="F54" s="30" t="s">
        <v>13</v>
      </c>
      <c r="G54" s="30" t="s">
        <v>14</v>
      </c>
      <c r="H54" s="30" t="s">
        <v>15</v>
      </c>
      <c r="I54" s="30" t="s">
        <v>16</v>
      </c>
      <c r="J54" s="31" t="s">
        <v>17</v>
      </c>
      <c r="K54" s="30" t="s">
        <v>18</v>
      </c>
      <c r="L54" s="32" t="s">
        <v>19</v>
      </c>
      <c r="M54" s="32" t="s">
        <v>20</v>
      </c>
      <c r="N54" s="32" t="s">
        <v>21</v>
      </c>
      <c r="O54" s="32" t="s">
        <v>22</v>
      </c>
      <c r="P54" s="32" t="s">
        <v>23</v>
      </c>
      <c r="Q54" s="32" t="s">
        <v>24</v>
      </c>
      <c r="R54" s="32" t="s">
        <v>25</v>
      </c>
      <c r="S54" s="32" t="s">
        <v>26</v>
      </c>
    </row>
    <row r="55" spans="1:19" ht="14.25" customHeight="1" x14ac:dyDescent="0.3">
      <c r="A55" s="33"/>
      <c r="B55" s="26"/>
      <c r="C55" s="26"/>
      <c r="D55" s="26"/>
      <c r="E55" s="26"/>
      <c r="F55" s="34"/>
      <c r="G55" s="34"/>
      <c r="H55" s="34"/>
      <c r="I55" s="34"/>
      <c r="J55" s="34"/>
      <c r="K55" s="35"/>
      <c r="L55" s="36"/>
      <c r="M55" s="37"/>
      <c r="N55" s="37"/>
      <c r="O55" s="37"/>
      <c r="P55" s="37"/>
      <c r="Q55" s="37"/>
      <c r="R55" s="37"/>
      <c r="S55" s="37"/>
    </row>
    <row r="56" spans="1:19" ht="14.25" customHeight="1" x14ac:dyDescent="0.3">
      <c r="A56" s="25"/>
      <c r="B56" s="26" t="s">
        <v>27</v>
      </c>
      <c r="C56" s="26"/>
      <c r="D56" s="26"/>
      <c r="E56" s="26"/>
      <c r="F56" s="34"/>
      <c r="G56" s="34"/>
      <c r="H56" s="34"/>
      <c r="I56" s="34"/>
      <c r="J56" s="34"/>
      <c r="K56" s="35"/>
      <c r="L56" s="37"/>
      <c r="M56" s="37"/>
      <c r="N56" s="37"/>
      <c r="O56" s="37"/>
      <c r="P56" s="37"/>
      <c r="Q56" s="37"/>
      <c r="R56" s="37"/>
      <c r="S56" s="37"/>
    </row>
    <row r="57" spans="1:19" ht="14.25" customHeight="1" x14ac:dyDescent="0.3">
      <c r="A57" s="38" t="s">
        <v>28</v>
      </c>
      <c r="B57" s="35" t="s">
        <v>162</v>
      </c>
      <c r="C57" s="35"/>
      <c r="D57" s="26"/>
      <c r="E57" s="39"/>
      <c r="F57" s="40" t="s">
        <v>163</v>
      </c>
      <c r="G57" s="41">
        <v>5</v>
      </c>
      <c r="H57" s="42">
        <v>6.58</v>
      </c>
      <c r="I57" s="42">
        <v>6.65</v>
      </c>
      <c r="J57" s="43"/>
      <c r="K57" s="44">
        <v>85.8</v>
      </c>
      <c r="L57" s="43">
        <v>0.02</v>
      </c>
      <c r="M57" s="45">
        <v>0.18</v>
      </c>
      <c r="N57" s="45">
        <v>52.5</v>
      </c>
      <c r="O57" s="45"/>
      <c r="P57" s="46">
        <v>250</v>
      </c>
      <c r="Q57" s="46">
        <v>150</v>
      </c>
      <c r="R57" s="46">
        <v>13.75</v>
      </c>
      <c r="S57" s="46">
        <v>0.18</v>
      </c>
    </row>
    <row r="58" spans="1:19" ht="14.25" customHeight="1" x14ac:dyDescent="0.3">
      <c r="A58" s="47">
        <v>174</v>
      </c>
      <c r="B58" s="35" t="s">
        <v>71</v>
      </c>
      <c r="C58" s="35"/>
      <c r="D58" s="26"/>
      <c r="E58" s="26"/>
      <c r="F58" s="48" t="s">
        <v>31</v>
      </c>
      <c r="G58" s="49">
        <v>10</v>
      </c>
      <c r="H58" s="50">
        <v>8.76</v>
      </c>
      <c r="I58" s="45">
        <v>11.676</v>
      </c>
      <c r="J58" s="50">
        <v>58.375999999999998</v>
      </c>
      <c r="K58" s="50">
        <v>374.2</v>
      </c>
      <c r="L58" s="50">
        <v>1.1200000000000001</v>
      </c>
      <c r="M58" s="50"/>
      <c r="N58" s="50"/>
      <c r="O58" s="50"/>
      <c r="P58" s="50"/>
      <c r="Q58" s="50"/>
      <c r="R58" s="50"/>
      <c r="S58" s="50"/>
    </row>
    <row r="59" spans="1:19" ht="14.25" customHeight="1" x14ac:dyDescent="0.25">
      <c r="A59" s="51" t="s">
        <v>32</v>
      </c>
      <c r="B59" s="52" t="s">
        <v>72</v>
      </c>
      <c r="C59" s="53"/>
      <c r="D59" s="53"/>
      <c r="F59" s="54">
        <v>200</v>
      </c>
      <c r="G59" s="55">
        <v>10</v>
      </c>
      <c r="H59" s="56">
        <v>0.56999999999999995</v>
      </c>
      <c r="I59" s="56">
        <v>0.06</v>
      </c>
      <c r="J59" s="56">
        <v>30.2</v>
      </c>
      <c r="K59" s="57">
        <v>123.6</v>
      </c>
      <c r="L59" s="57">
        <v>2E-3</v>
      </c>
      <c r="M59" s="58">
        <v>1.1000000000000001</v>
      </c>
      <c r="N59" s="59"/>
      <c r="O59" s="58"/>
      <c r="P59" s="58">
        <v>15.7</v>
      </c>
      <c r="Q59" s="58">
        <v>16.3</v>
      </c>
      <c r="R59" s="58">
        <v>3.36</v>
      </c>
      <c r="S59" s="58">
        <v>0.37</v>
      </c>
    </row>
    <row r="60" spans="1:19" s="63" customFormat="1" ht="29.25" customHeight="1" x14ac:dyDescent="0.3">
      <c r="A60" s="60" t="s">
        <v>34</v>
      </c>
      <c r="B60" s="61" t="s">
        <v>35</v>
      </c>
      <c r="C60" s="61"/>
      <c r="D60" s="61"/>
      <c r="E60" s="61"/>
      <c r="F60" s="40">
        <v>50</v>
      </c>
      <c r="G60" s="49">
        <v>5</v>
      </c>
      <c r="H60" s="43">
        <v>7.11</v>
      </c>
      <c r="I60" s="43">
        <v>0.9</v>
      </c>
      <c r="J60" s="43">
        <v>43.5</v>
      </c>
      <c r="K60" s="62">
        <v>211.5</v>
      </c>
      <c r="L60" s="45">
        <v>0.15</v>
      </c>
      <c r="M60" s="45"/>
      <c r="N60" s="45"/>
      <c r="O60" s="45">
        <v>1.2</v>
      </c>
      <c r="P60" s="45">
        <v>20.7</v>
      </c>
      <c r="Q60" s="45">
        <v>78.3</v>
      </c>
      <c r="R60" s="45">
        <v>29.7</v>
      </c>
      <c r="S60" s="45">
        <v>1.8</v>
      </c>
    </row>
    <row r="61" spans="1:19" s="63" customFormat="1" ht="29.25" customHeight="1" x14ac:dyDescent="0.25">
      <c r="A61" s="51" t="s">
        <v>36</v>
      </c>
      <c r="B61" s="53" t="s">
        <v>73</v>
      </c>
      <c r="C61" s="53"/>
      <c r="D61" s="53"/>
      <c r="E61"/>
      <c r="F61" s="64">
        <v>150</v>
      </c>
      <c r="G61" s="65">
        <v>10</v>
      </c>
      <c r="H61" s="19">
        <v>0.8</v>
      </c>
      <c r="I61" s="19">
        <v>0.8</v>
      </c>
      <c r="J61" s="18">
        <v>19.600000000000001</v>
      </c>
      <c r="K61" s="20">
        <v>64</v>
      </c>
      <c r="L61" s="66">
        <v>0.06</v>
      </c>
      <c r="M61" s="67">
        <v>20</v>
      </c>
      <c r="N61" s="68"/>
      <c r="O61" s="69">
        <v>0.4</v>
      </c>
      <c r="P61" s="69">
        <v>32</v>
      </c>
      <c r="Q61" s="69">
        <v>22</v>
      </c>
      <c r="R61" s="69">
        <v>18</v>
      </c>
      <c r="S61" s="69">
        <v>4.4000000000000004</v>
      </c>
    </row>
    <row r="62" spans="1:19" ht="26.25" customHeight="1" x14ac:dyDescent="0.3">
      <c r="A62" s="70"/>
      <c r="B62" s="71" t="s">
        <v>38</v>
      </c>
      <c r="C62" s="61"/>
      <c r="D62" s="61"/>
      <c r="E62" s="61"/>
      <c r="F62" s="72">
        <v>650</v>
      </c>
      <c r="G62" s="72">
        <f>SUM(G57:G61)</f>
        <v>40</v>
      </c>
      <c r="H62" s="72">
        <f>SUM(H57:H61)</f>
        <v>23.82</v>
      </c>
      <c r="I62" s="72">
        <f>SUM(I57:I61)</f>
        <v>20.085999999999999</v>
      </c>
      <c r="J62" s="72">
        <f>SUM(J57:J61)</f>
        <v>151.67599999999999</v>
      </c>
      <c r="K62" s="72">
        <f>SUM(K57:K61)</f>
        <v>859.1</v>
      </c>
      <c r="L62" s="72">
        <f>SUM(L57:L61)</f>
        <v>1.3520000000000001</v>
      </c>
      <c r="M62" s="72">
        <f>SUM(M57:M61)</f>
        <v>21.28</v>
      </c>
      <c r="N62" s="72">
        <f>SUM(N57:N61)</f>
        <v>52.5</v>
      </c>
      <c r="O62" s="72">
        <f>SUM(O57:O61)</f>
        <v>1.6</v>
      </c>
      <c r="P62" s="72">
        <f>SUM(P57:P61)</f>
        <v>318.39999999999998</v>
      </c>
      <c r="Q62" s="72">
        <f>SUM(Q57:Q61)</f>
        <v>266.60000000000002</v>
      </c>
      <c r="R62" s="72">
        <f>SUM(R57:R61)</f>
        <v>64.81</v>
      </c>
      <c r="S62" s="72">
        <f>SUM(S57:S61)</f>
        <v>6.75</v>
      </c>
    </row>
    <row r="63" spans="1:19" ht="15.75" customHeight="1" x14ac:dyDescent="0.3">
      <c r="A63" s="70"/>
      <c r="B63" s="71"/>
      <c r="C63" s="61"/>
      <c r="D63" s="61"/>
      <c r="E63" s="61"/>
      <c r="F63" s="40"/>
      <c r="G63" s="40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4.25" customHeight="1" x14ac:dyDescent="0.3">
      <c r="A64" s="70"/>
      <c r="B64" s="71" t="s">
        <v>39</v>
      </c>
      <c r="C64" s="71"/>
      <c r="D64" s="71"/>
      <c r="E64" s="71"/>
      <c r="F64" s="73"/>
      <c r="G64" s="73"/>
      <c r="H64" s="72"/>
      <c r="I64" s="72"/>
      <c r="J64" s="72"/>
      <c r="K64" s="74"/>
      <c r="L64" s="37"/>
      <c r="M64" s="37"/>
      <c r="N64" s="37"/>
      <c r="O64" s="37"/>
      <c r="P64" s="37"/>
      <c r="Q64" s="37"/>
      <c r="R64" s="37"/>
      <c r="S64" s="37"/>
    </row>
    <row r="65" spans="1:19" ht="14.25" customHeight="1" x14ac:dyDescent="0.3">
      <c r="A65" s="75"/>
      <c r="B65" s="76" t="s">
        <v>164</v>
      </c>
      <c r="C65" s="76"/>
      <c r="D65" s="76"/>
      <c r="F65" s="77">
        <v>100</v>
      </c>
      <c r="G65" s="78"/>
      <c r="H65" s="79">
        <v>2.6</v>
      </c>
      <c r="I65" s="79">
        <v>1</v>
      </c>
      <c r="J65" s="79">
        <v>18.2</v>
      </c>
      <c r="K65" s="79">
        <v>103.2</v>
      </c>
      <c r="L65" s="80"/>
      <c r="M65" s="80">
        <v>122.6</v>
      </c>
      <c r="N65" s="81"/>
      <c r="O65" s="80"/>
      <c r="P65" s="80"/>
      <c r="Q65" s="80"/>
      <c r="R65" s="80"/>
      <c r="S65" s="80"/>
    </row>
    <row r="66" spans="1:19" ht="14.25" customHeight="1" x14ac:dyDescent="0.3">
      <c r="A66" s="60" t="s">
        <v>74</v>
      </c>
      <c r="B66" s="82" t="s">
        <v>75</v>
      </c>
      <c r="C66" s="82"/>
      <c r="D66" s="82"/>
      <c r="E66" s="82"/>
      <c r="F66" s="40" t="s">
        <v>44</v>
      </c>
      <c r="G66" s="49">
        <v>25</v>
      </c>
      <c r="H66" s="41">
        <v>2.69</v>
      </c>
      <c r="I66" s="41">
        <v>2.84</v>
      </c>
      <c r="J66" s="41">
        <v>17.14</v>
      </c>
      <c r="K66" s="41">
        <v>104.75</v>
      </c>
      <c r="L66" s="45">
        <v>0.11</v>
      </c>
      <c r="M66" s="45" t="s">
        <v>76</v>
      </c>
      <c r="N66" s="45"/>
      <c r="O66" s="45">
        <v>1.42</v>
      </c>
      <c r="P66" s="45">
        <v>24.6</v>
      </c>
      <c r="Q66" s="45">
        <v>66.650000000000006</v>
      </c>
      <c r="R66" s="45">
        <v>27</v>
      </c>
      <c r="S66" s="45">
        <v>1.08</v>
      </c>
    </row>
    <row r="67" spans="1:19" ht="14.25" customHeight="1" x14ac:dyDescent="0.3">
      <c r="A67" s="38" t="s">
        <v>45</v>
      </c>
      <c r="B67" s="61" t="s">
        <v>166</v>
      </c>
      <c r="C67" s="61"/>
      <c r="D67" s="83"/>
      <c r="E67" s="83"/>
      <c r="F67" s="48" t="s">
        <v>47</v>
      </c>
      <c r="G67" s="49">
        <v>45</v>
      </c>
      <c r="H67" s="42">
        <v>23.4</v>
      </c>
      <c r="I67" s="42">
        <v>18.559999999999999</v>
      </c>
      <c r="J67" s="43">
        <v>0.36</v>
      </c>
      <c r="K67" s="44">
        <v>262</v>
      </c>
      <c r="L67" s="50">
        <v>0.04</v>
      </c>
      <c r="M67" s="50">
        <v>2.36</v>
      </c>
      <c r="N67" s="50">
        <v>58.2</v>
      </c>
      <c r="O67" s="50">
        <v>0.92</v>
      </c>
      <c r="P67" s="50">
        <v>53.6</v>
      </c>
      <c r="Q67" s="50">
        <v>164</v>
      </c>
      <c r="R67" s="50">
        <v>20.28</v>
      </c>
      <c r="S67" s="50">
        <v>1.88</v>
      </c>
    </row>
    <row r="68" spans="1:19" ht="14.25" customHeight="1" x14ac:dyDescent="0.3">
      <c r="A68" s="70" t="s">
        <v>79</v>
      </c>
      <c r="B68" s="61" t="s">
        <v>80</v>
      </c>
      <c r="C68" s="61"/>
      <c r="D68" s="61"/>
      <c r="E68" s="61"/>
      <c r="F68" s="40">
        <v>180</v>
      </c>
      <c r="G68" s="49">
        <v>22.45</v>
      </c>
      <c r="H68" s="43">
        <v>3.74</v>
      </c>
      <c r="I68" s="43">
        <v>8.42</v>
      </c>
      <c r="J68" s="84">
        <v>25.09</v>
      </c>
      <c r="K68" s="44">
        <v>200.96</v>
      </c>
      <c r="L68" s="41">
        <v>0.19800000000000001</v>
      </c>
      <c r="M68" s="50">
        <v>25.94</v>
      </c>
      <c r="N68" s="50">
        <v>20</v>
      </c>
      <c r="O68" s="50">
        <v>24.827999999999999</v>
      </c>
      <c r="P68" s="50">
        <v>190.72200000000001</v>
      </c>
      <c r="Q68" s="50">
        <v>36.576000000000001</v>
      </c>
      <c r="R68" s="50">
        <v>2.3959999999999999</v>
      </c>
      <c r="S68" s="50"/>
    </row>
    <row r="69" spans="1:19" ht="14.25" customHeight="1" x14ac:dyDescent="0.25">
      <c r="A69" s="85">
        <v>125</v>
      </c>
      <c r="B69" s="63" t="s">
        <v>83</v>
      </c>
      <c r="C69" s="63"/>
      <c r="D69" s="63"/>
      <c r="E69" s="63"/>
      <c r="F69" s="67">
        <v>200</v>
      </c>
      <c r="G69" s="86"/>
      <c r="H69" s="87">
        <v>0.2</v>
      </c>
      <c r="I69" s="87"/>
      <c r="J69" s="87">
        <v>24.8</v>
      </c>
      <c r="K69" s="87">
        <v>102</v>
      </c>
      <c r="L69" s="87">
        <v>24</v>
      </c>
      <c r="M69" s="87"/>
      <c r="N69" s="88"/>
      <c r="O69" s="88"/>
      <c r="P69" s="88"/>
      <c r="Q69" s="88"/>
      <c r="R69" s="88"/>
      <c r="S69" s="88"/>
    </row>
    <row r="70" spans="1:19" s="92" customFormat="1" ht="14.25" customHeight="1" x14ac:dyDescent="0.25">
      <c r="A70" s="89" t="s">
        <v>50</v>
      </c>
      <c r="B70" s="90" t="s">
        <v>51</v>
      </c>
      <c r="C70" s="90"/>
      <c r="D70" s="91"/>
      <c r="F70" s="93">
        <v>50</v>
      </c>
      <c r="G70" s="94">
        <v>5</v>
      </c>
      <c r="H70" s="95">
        <v>3.95</v>
      </c>
      <c r="I70" s="95">
        <v>0.5</v>
      </c>
      <c r="J70" s="95">
        <v>24.17</v>
      </c>
      <c r="K70" s="96">
        <v>117.5</v>
      </c>
      <c r="L70" s="95">
        <v>0.09</v>
      </c>
      <c r="M70" s="58"/>
      <c r="N70" s="59"/>
      <c r="O70" s="58">
        <v>0.67</v>
      </c>
      <c r="P70" s="58">
        <v>11.5</v>
      </c>
      <c r="Q70" s="58">
        <v>43.5</v>
      </c>
      <c r="R70" s="58">
        <v>16.5</v>
      </c>
      <c r="S70" s="58">
        <v>1</v>
      </c>
    </row>
    <row r="71" spans="1:19" s="92" customFormat="1" ht="14.25" customHeight="1" x14ac:dyDescent="0.3">
      <c r="A71" s="89" t="s">
        <v>52</v>
      </c>
      <c r="B71" s="61" t="s">
        <v>53</v>
      </c>
      <c r="C71" s="61"/>
      <c r="D71" s="61"/>
      <c r="E71" s="61"/>
      <c r="F71" s="97">
        <v>50</v>
      </c>
      <c r="G71" s="94"/>
      <c r="H71" s="43">
        <v>4.95</v>
      </c>
      <c r="I71" s="43">
        <v>0.9</v>
      </c>
      <c r="J71" s="43">
        <v>29.7</v>
      </c>
      <c r="K71" s="43">
        <v>148.5</v>
      </c>
      <c r="L71" s="43">
        <v>0.13</v>
      </c>
      <c r="M71" s="43">
        <v>0</v>
      </c>
      <c r="N71" s="43"/>
      <c r="O71" s="43"/>
      <c r="P71" s="43">
        <v>21.75</v>
      </c>
      <c r="Q71" s="43">
        <v>112.5</v>
      </c>
      <c r="R71" s="43">
        <v>35.25</v>
      </c>
      <c r="S71" s="43">
        <v>2.93</v>
      </c>
    </row>
    <row r="72" spans="1:19" ht="15" customHeight="1" x14ac:dyDescent="0.3">
      <c r="A72" s="70"/>
      <c r="B72" s="71" t="s">
        <v>38</v>
      </c>
      <c r="C72" s="71"/>
      <c r="D72" s="71"/>
      <c r="E72" s="71"/>
      <c r="F72" s="73">
        <v>940</v>
      </c>
      <c r="G72" s="73">
        <f t="shared" ref="G72" si="5">SUM(G65:G71)</f>
        <v>97.45</v>
      </c>
      <c r="H72" s="73">
        <f>SUM(H65:H71)</f>
        <v>41.530000000000008</v>
      </c>
      <c r="I72" s="73">
        <f t="shared" ref="I72:S72" si="6">SUM(I65:I71)</f>
        <v>32.22</v>
      </c>
      <c r="J72" s="73">
        <f t="shared" si="6"/>
        <v>139.46</v>
      </c>
      <c r="K72" s="73">
        <f t="shared" si="6"/>
        <v>1038.9099999999999</v>
      </c>
      <c r="L72" s="73">
        <f t="shared" si="6"/>
        <v>24.567999999999998</v>
      </c>
      <c r="M72" s="73">
        <f t="shared" si="6"/>
        <v>150.9</v>
      </c>
      <c r="N72" s="73">
        <f t="shared" si="6"/>
        <v>78.2</v>
      </c>
      <c r="O72" s="73">
        <f t="shared" si="6"/>
        <v>27.838000000000001</v>
      </c>
      <c r="P72" s="73">
        <f t="shared" si="6"/>
        <v>302.17200000000003</v>
      </c>
      <c r="Q72" s="73">
        <f t="shared" si="6"/>
        <v>423.226</v>
      </c>
      <c r="R72" s="73">
        <f t="shared" si="6"/>
        <v>101.426</v>
      </c>
      <c r="S72" s="73">
        <f t="shared" si="6"/>
        <v>6.8900000000000006</v>
      </c>
    </row>
    <row r="73" spans="1:19" ht="15" customHeight="1" x14ac:dyDescent="0.3">
      <c r="A73" s="70"/>
      <c r="B73" s="71"/>
      <c r="C73" s="71"/>
      <c r="D73" s="71"/>
      <c r="E73" s="71"/>
      <c r="F73" s="7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</row>
    <row r="74" spans="1:19" ht="14.25" customHeight="1" x14ac:dyDescent="0.3">
      <c r="A74" s="70"/>
      <c r="B74" s="71" t="s">
        <v>54</v>
      </c>
      <c r="C74" s="71"/>
      <c r="D74" s="71"/>
      <c r="E74" s="71"/>
      <c r="F74" s="73"/>
      <c r="G74" s="73"/>
      <c r="H74" s="72"/>
      <c r="I74" s="72"/>
      <c r="J74" s="72"/>
      <c r="K74" s="74"/>
      <c r="L74" s="37"/>
      <c r="M74" s="37"/>
      <c r="N74" s="37"/>
      <c r="O74" s="37"/>
      <c r="P74" s="37"/>
      <c r="Q74" s="37"/>
      <c r="R74" s="37"/>
      <c r="S74" s="37"/>
    </row>
    <row r="75" spans="1:19" ht="13.5" customHeight="1" x14ac:dyDescent="0.3">
      <c r="A75" s="98" t="s">
        <v>55</v>
      </c>
      <c r="B75" s="61" t="s">
        <v>117</v>
      </c>
      <c r="C75" s="83"/>
      <c r="D75" s="83"/>
      <c r="E75" s="83"/>
      <c r="F75" s="48">
        <v>50</v>
      </c>
      <c r="G75" s="41">
        <v>43</v>
      </c>
      <c r="H75" s="43">
        <v>3.3933333333333331</v>
      </c>
      <c r="I75" s="43">
        <v>6.98</v>
      </c>
      <c r="J75" s="43">
        <v>21.073333333333334</v>
      </c>
      <c r="K75" s="43">
        <v>160.5</v>
      </c>
      <c r="L75" s="43">
        <v>0.06</v>
      </c>
      <c r="M75" s="43">
        <v>0</v>
      </c>
      <c r="N75" s="43">
        <v>0</v>
      </c>
      <c r="O75" s="43">
        <v>0</v>
      </c>
      <c r="P75" s="43">
        <v>10.653333333333334</v>
      </c>
      <c r="Q75" s="43">
        <v>38.4</v>
      </c>
      <c r="R75" s="43">
        <v>14.133333333333333</v>
      </c>
      <c r="S75" s="43">
        <v>0.70000000000000007</v>
      </c>
    </row>
    <row r="76" spans="1:19" s="92" customFormat="1" ht="14.25" customHeight="1" x14ac:dyDescent="0.3">
      <c r="A76" s="47">
        <v>348</v>
      </c>
      <c r="B76" s="99" t="s">
        <v>167</v>
      </c>
      <c r="C76" s="99"/>
      <c r="D76" s="99"/>
      <c r="E76" s="99"/>
      <c r="F76" s="100">
        <v>200</v>
      </c>
      <c r="G76" s="41">
        <v>10</v>
      </c>
      <c r="H76" s="101">
        <v>1.35</v>
      </c>
      <c r="I76" s="101">
        <v>0.08</v>
      </c>
      <c r="J76" s="101">
        <v>27.85</v>
      </c>
      <c r="K76" s="101">
        <v>122.2</v>
      </c>
      <c r="L76" s="101"/>
      <c r="M76" s="101"/>
      <c r="N76" s="101"/>
      <c r="O76" s="101"/>
      <c r="P76" s="101"/>
      <c r="Q76" s="101"/>
      <c r="R76" s="101"/>
      <c r="S76" s="101"/>
    </row>
    <row r="77" spans="1:19" ht="14.25" customHeight="1" x14ac:dyDescent="0.3">
      <c r="A77" s="70"/>
      <c r="B77" s="71" t="s">
        <v>38</v>
      </c>
      <c r="C77" s="71"/>
      <c r="D77" s="71"/>
      <c r="E77" s="71"/>
      <c r="F77" s="73">
        <f>SUM(F75:F76)</f>
        <v>250</v>
      </c>
      <c r="G77" s="73">
        <f t="shared" ref="G77:H77" si="7">SUM(G75:G76)</f>
        <v>53</v>
      </c>
      <c r="H77" s="73">
        <f t="shared" si="7"/>
        <v>4.7433333333333332</v>
      </c>
      <c r="I77" s="73">
        <f t="shared" ref="I77" si="8">SUM(I75:I76)</f>
        <v>7.0600000000000005</v>
      </c>
      <c r="J77" s="73">
        <f t="shared" ref="J77" si="9">SUM(J75:J76)</f>
        <v>48.923333333333332</v>
      </c>
      <c r="K77" s="73">
        <f t="shared" ref="K77" si="10">SUM(K75:K76)</f>
        <v>282.7</v>
      </c>
      <c r="L77" s="73">
        <f t="shared" ref="L77" si="11">SUM(L75:L76)</f>
        <v>0.06</v>
      </c>
      <c r="M77" s="73">
        <f t="shared" ref="M77" si="12">SUM(M75:M76)</f>
        <v>0</v>
      </c>
      <c r="N77" s="73">
        <f t="shared" ref="N77" si="13">SUM(N75:N76)</f>
        <v>0</v>
      </c>
      <c r="O77" s="73">
        <f t="shared" ref="O77" si="14">SUM(O75:O76)</f>
        <v>0</v>
      </c>
      <c r="P77" s="73">
        <f t="shared" ref="P77" si="15">SUM(P75:P76)</f>
        <v>10.653333333333334</v>
      </c>
      <c r="Q77" s="73">
        <f t="shared" ref="Q77" si="16">SUM(Q75:Q76)</f>
        <v>38.4</v>
      </c>
      <c r="R77" s="73">
        <f t="shared" ref="R77" si="17">SUM(R75:R76)</f>
        <v>14.133333333333333</v>
      </c>
      <c r="S77" s="73">
        <f t="shared" ref="S77" si="18">SUM(S75:S76)</f>
        <v>0.70000000000000007</v>
      </c>
    </row>
    <row r="78" spans="1:19" ht="14.25" customHeight="1" x14ac:dyDescent="0.3">
      <c r="A78" s="70"/>
      <c r="B78" s="71"/>
      <c r="C78" s="71"/>
      <c r="D78" s="71"/>
      <c r="E78" s="71"/>
      <c r="F78" s="73"/>
      <c r="G78" s="73"/>
      <c r="H78" s="72"/>
      <c r="I78" s="72"/>
      <c r="J78" s="102"/>
      <c r="K78" s="74"/>
      <c r="L78" s="37"/>
      <c r="M78" s="37"/>
      <c r="N78" s="37"/>
      <c r="O78" s="37"/>
      <c r="P78" s="37"/>
      <c r="Q78" s="37"/>
      <c r="R78" s="37"/>
      <c r="S78" s="37"/>
    </row>
    <row r="79" spans="1:19" ht="14.25" customHeight="1" x14ac:dyDescent="0.3">
      <c r="A79" s="70"/>
      <c r="B79" s="71" t="s">
        <v>58</v>
      </c>
      <c r="C79" s="71"/>
      <c r="D79" s="71"/>
      <c r="E79" s="71"/>
      <c r="F79" s="73"/>
      <c r="G79" s="73"/>
      <c r="H79" s="72"/>
      <c r="I79" s="72"/>
      <c r="J79" s="102"/>
      <c r="K79" s="74"/>
      <c r="L79" s="37"/>
      <c r="M79" s="37"/>
      <c r="N79" s="37"/>
      <c r="O79" s="37"/>
      <c r="P79" s="37"/>
      <c r="Q79" s="37"/>
      <c r="R79" s="37"/>
      <c r="S79" s="37"/>
    </row>
    <row r="80" spans="1:19" ht="14.25" customHeight="1" x14ac:dyDescent="0.3">
      <c r="A80" s="103" t="s">
        <v>59</v>
      </c>
      <c r="B80" s="104" t="s">
        <v>86</v>
      </c>
      <c r="C80" s="105"/>
      <c r="D80" s="105"/>
      <c r="E80" s="105"/>
      <c r="F80" s="48">
        <v>100</v>
      </c>
      <c r="G80" s="49"/>
      <c r="H80" s="43">
        <v>1.0780000000000001</v>
      </c>
      <c r="I80" s="43">
        <v>6.0880000000000001</v>
      </c>
      <c r="J80" s="43">
        <v>3.431</v>
      </c>
      <c r="K80" s="43">
        <v>72.8</v>
      </c>
      <c r="L80" s="45">
        <v>4.2000000000000003E-2</v>
      </c>
      <c r="M80" s="45">
        <v>22.143999999999998</v>
      </c>
      <c r="N80" s="45"/>
      <c r="O80" s="45"/>
      <c r="P80" s="45">
        <v>33.418999999999997</v>
      </c>
      <c r="Q80" s="45">
        <v>24.567</v>
      </c>
      <c r="R80" s="45">
        <v>18.364000000000001</v>
      </c>
      <c r="S80" s="45">
        <v>0.877</v>
      </c>
    </row>
    <row r="81" spans="1:19" ht="14.25" customHeight="1" x14ac:dyDescent="0.3">
      <c r="A81" s="103"/>
      <c r="B81" s="104" t="s">
        <v>168</v>
      </c>
      <c r="C81" s="105"/>
      <c r="D81" s="105"/>
      <c r="E81" s="105"/>
      <c r="F81" s="48" t="s">
        <v>47</v>
      </c>
      <c r="G81" s="49">
        <v>40</v>
      </c>
      <c r="H81" s="43">
        <v>19.36</v>
      </c>
      <c r="I81" s="43">
        <v>10.98</v>
      </c>
      <c r="J81" s="43">
        <v>4.71</v>
      </c>
      <c r="K81" s="43">
        <v>194.93</v>
      </c>
      <c r="L81" s="45">
        <v>8.8999999999999996E-2</v>
      </c>
      <c r="M81" s="45">
        <v>1.8</v>
      </c>
      <c r="N81" s="45">
        <v>30.9</v>
      </c>
      <c r="O81" s="45">
        <v>0.91</v>
      </c>
      <c r="P81" s="45">
        <v>114.34</v>
      </c>
      <c r="Q81" s="45">
        <v>271.95</v>
      </c>
      <c r="R81" s="45">
        <v>55.92</v>
      </c>
      <c r="S81" s="45">
        <v>1.05</v>
      </c>
    </row>
    <row r="82" spans="1:19" ht="14.25" customHeight="1" x14ac:dyDescent="0.3">
      <c r="A82" s="70"/>
      <c r="B82" s="61" t="s">
        <v>122</v>
      </c>
      <c r="C82" s="61"/>
      <c r="D82" s="61"/>
      <c r="E82" s="61"/>
      <c r="F82" s="40">
        <v>180</v>
      </c>
      <c r="G82" s="49"/>
      <c r="H82" s="43">
        <v>3.15</v>
      </c>
      <c r="I82" s="43">
        <v>4</v>
      </c>
      <c r="J82" s="84">
        <v>2.75</v>
      </c>
      <c r="K82" s="44">
        <v>70</v>
      </c>
      <c r="L82" s="50">
        <v>1.7000000000000001E-2</v>
      </c>
      <c r="M82" s="50">
        <v>40.97</v>
      </c>
      <c r="N82" s="50">
        <v>16.37</v>
      </c>
      <c r="O82" s="50"/>
      <c r="P82" s="50">
        <v>7.38</v>
      </c>
      <c r="Q82" s="50">
        <v>10.08</v>
      </c>
      <c r="R82" s="50">
        <v>4.1539999999999999</v>
      </c>
      <c r="S82" s="50">
        <v>0.216</v>
      </c>
    </row>
    <row r="83" spans="1:19" ht="14.25" customHeight="1" x14ac:dyDescent="0.3">
      <c r="A83" s="70" t="s">
        <v>91</v>
      </c>
      <c r="B83" s="61" t="s">
        <v>84</v>
      </c>
      <c r="C83" s="61"/>
      <c r="D83" s="61"/>
      <c r="E83" s="61"/>
      <c r="F83" s="40">
        <v>200</v>
      </c>
      <c r="G83" s="49">
        <v>10</v>
      </c>
      <c r="H83" s="43">
        <v>0.45</v>
      </c>
      <c r="I83" s="43">
        <v>0.1</v>
      </c>
      <c r="J83" s="84">
        <v>33.99</v>
      </c>
      <c r="K83" s="44">
        <v>141.19999999999999</v>
      </c>
      <c r="L83" s="50">
        <v>0.02</v>
      </c>
      <c r="M83" s="50">
        <v>12</v>
      </c>
      <c r="N83" s="50"/>
      <c r="O83" s="50"/>
      <c r="P83" s="50">
        <v>23.02</v>
      </c>
      <c r="Q83" s="50">
        <v>11.5</v>
      </c>
      <c r="R83" s="50">
        <v>7.63</v>
      </c>
      <c r="S83" s="50">
        <v>0.24</v>
      </c>
    </row>
    <row r="84" spans="1:19" s="92" customFormat="1" ht="14.25" customHeight="1" x14ac:dyDescent="0.25">
      <c r="A84" s="89" t="s">
        <v>50</v>
      </c>
      <c r="B84" s="90" t="s">
        <v>51</v>
      </c>
      <c r="C84" s="90"/>
      <c r="D84" s="91"/>
      <c r="F84" s="93">
        <v>50</v>
      </c>
      <c r="G84" s="94">
        <v>5</v>
      </c>
      <c r="H84" s="95">
        <v>3.95</v>
      </c>
      <c r="I84" s="95">
        <v>0.5</v>
      </c>
      <c r="J84" s="95">
        <v>24.17</v>
      </c>
      <c r="K84" s="96">
        <v>117.5</v>
      </c>
      <c r="L84" s="95">
        <v>0.09</v>
      </c>
      <c r="M84" s="58"/>
      <c r="N84" s="59"/>
      <c r="O84" s="58">
        <v>0.67</v>
      </c>
      <c r="P84" s="58">
        <v>11.5</v>
      </c>
      <c r="Q84" s="58">
        <v>43.5</v>
      </c>
      <c r="R84" s="58">
        <v>16.5</v>
      </c>
      <c r="S84" s="58">
        <v>1</v>
      </c>
    </row>
    <row r="85" spans="1:19" ht="23.25" customHeight="1" x14ac:dyDescent="0.3">
      <c r="A85" s="89" t="s">
        <v>52</v>
      </c>
      <c r="B85" s="61" t="s">
        <v>53</v>
      </c>
      <c r="C85" s="61"/>
      <c r="D85" s="61"/>
      <c r="E85" s="61"/>
      <c r="F85" s="97">
        <v>50</v>
      </c>
      <c r="G85" s="94"/>
      <c r="H85" s="43">
        <v>2.64</v>
      </c>
      <c r="I85" s="43">
        <v>0.48</v>
      </c>
      <c r="J85" s="43">
        <v>15.84</v>
      </c>
      <c r="K85" s="43">
        <v>79.2</v>
      </c>
      <c r="L85" s="43">
        <v>7.0000000000000007E-2</v>
      </c>
      <c r="M85" s="43">
        <v>0</v>
      </c>
      <c r="N85" s="43"/>
      <c r="O85" s="43"/>
      <c r="P85" s="43">
        <v>11.6</v>
      </c>
      <c r="Q85" s="43">
        <v>60</v>
      </c>
      <c r="R85" s="43">
        <v>18.8</v>
      </c>
      <c r="S85" s="43">
        <v>1.56</v>
      </c>
    </row>
    <row r="86" spans="1:19" ht="16.5" customHeight="1" x14ac:dyDescent="0.3">
      <c r="A86" s="70"/>
      <c r="B86" s="71" t="s">
        <v>38</v>
      </c>
      <c r="C86" s="71"/>
      <c r="D86" s="71"/>
      <c r="E86" s="71"/>
      <c r="F86" s="73">
        <v>680</v>
      </c>
      <c r="G86" s="117" t="e">
        <f>#REF!+#REF!+G83+G84</f>
        <v>#REF!</v>
      </c>
      <c r="H86" s="72">
        <f>SUM(H80:H85)</f>
        <v>30.627999999999997</v>
      </c>
      <c r="I86" s="72">
        <f t="shared" ref="I86:S86" si="19">SUM(I80:I85)</f>
        <v>22.148000000000003</v>
      </c>
      <c r="J86" s="72">
        <f t="shared" si="19"/>
        <v>84.891000000000005</v>
      </c>
      <c r="K86" s="72">
        <f t="shared" si="19"/>
        <v>675.63000000000011</v>
      </c>
      <c r="L86" s="72">
        <f t="shared" si="19"/>
        <v>0.32800000000000001</v>
      </c>
      <c r="M86" s="72">
        <f t="shared" si="19"/>
        <v>76.914000000000001</v>
      </c>
      <c r="N86" s="72">
        <f t="shared" si="19"/>
        <v>47.269999999999996</v>
      </c>
      <c r="O86" s="72">
        <f t="shared" si="19"/>
        <v>1.58</v>
      </c>
      <c r="P86" s="72">
        <f t="shared" si="19"/>
        <v>201.25900000000001</v>
      </c>
      <c r="Q86" s="72">
        <f t="shared" si="19"/>
        <v>421.59699999999998</v>
      </c>
      <c r="R86" s="72">
        <f t="shared" si="19"/>
        <v>121.36799999999999</v>
      </c>
      <c r="S86" s="72">
        <f t="shared" si="19"/>
        <v>4.9429999999999996</v>
      </c>
    </row>
    <row r="87" spans="1:19" ht="14.25" customHeight="1" x14ac:dyDescent="0.3">
      <c r="A87" s="70"/>
      <c r="B87" s="71"/>
      <c r="C87" s="71"/>
      <c r="D87" s="71"/>
      <c r="E87" s="71"/>
      <c r="F87" s="73"/>
      <c r="G87" s="73"/>
      <c r="H87" s="72"/>
      <c r="I87" s="72"/>
      <c r="J87" s="102"/>
      <c r="K87" s="74"/>
      <c r="L87" s="37"/>
      <c r="M87" s="37"/>
      <c r="N87" s="37"/>
      <c r="O87" s="37"/>
      <c r="P87" s="37"/>
      <c r="Q87" s="37"/>
      <c r="R87" s="37"/>
      <c r="S87" s="37"/>
    </row>
    <row r="88" spans="1:19" ht="14.25" customHeight="1" x14ac:dyDescent="0.3">
      <c r="A88" s="70"/>
      <c r="B88" s="71" t="s">
        <v>64</v>
      </c>
      <c r="C88" s="71"/>
      <c r="D88" s="71"/>
      <c r="E88" s="71"/>
      <c r="F88" s="73"/>
      <c r="G88" s="73"/>
      <c r="H88" s="72"/>
      <c r="I88" s="72"/>
      <c r="J88" s="102"/>
      <c r="K88" s="74"/>
      <c r="L88" s="37"/>
      <c r="M88" s="37"/>
      <c r="N88" s="37"/>
      <c r="O88" s="37"/>
      <c r="P88" s="37"/>
      <c r="Q88" s="37"/>
      <c r="R88" s="37"/>
      <c r="S88" s="37"/>
    </row>
    <row r="89" spans="1:19" ht="14.25" customHeight="1" x14ac:dyDescent="0.3">
      <c r="A89" s="89" t="s">
        <v>65</v>
      </c>
      <c r="B89" s="52" t="s">
        <v>140</v>
      </c>
      <c r="C89" s="53"/>
      <c r="D89" s="53"/>
      <c r="F89" s="54">
        <v>50</v>
      </c>
      <c r="G89" s="41">
        <v>29.28</v>
      </c>
      <c r="H89" s="95">
        <v>1.1100000000000001</v>
      </c>
      <c r="I89" s="95">
        <v>1.41</v>
      </c>
      <c r="J89" s="56">
        <v>10.97</v>
      </c>
      <c r="K89" s="57">
        <v>61.05</v>
      </c>
      <c r="L89" s="57">
        <v>0.02</v>
      </c>
      <c r="M89" s="58"/>
      <c r="N89" s="59"/>
      <c r="O89" s="58">
        <v>0.02</v>
      </c>
      <c r="P89" s="58">
        <v>1.2</v>
      </c>
      <c r="Q89" s="58">
        <v>3.75</v>
      </c>
      <c r="R89" s="58">
        <v>1.35</v>
      </c>
      <c r="S89" s="58">
        <v>0.06</v>
      </c>
    </row>
    <row r="90" spans="1:19" s="92" customFormat="1" ht="14.25" customHeight="1" x14ac:dyDescent="0.3">
      <c r="A90" s="47" t="s">
        <v>67</v>
      </c>
      <c r="B90" s="106" t="s">
        <v>93</v>
      </c>
      <c r="F90" s="107">
        <v>180</v>
      </c>
      <c r="G90" s="95">
        <v>10</v>
      </c>
      <c r="H90" s="45">
        <v>5.22</v>
      </c>
      <c r="I90" s="45">
        <v>4.5</v>
      </c>
      <c r="J90" s="45">
        <v>7.56</v>
      </c>
      <c r="K90" s="45">
        <v>91.8</v>
      </c>
      <c r="L90" s="45">
        <v>0.04</v>
      </c>
      <c r="M90" s="45">
        <v>0.54</v>
      </c>
      <c r="N90" s="45">
        <v>36</v>
      </c>
      <c r="O90" s="45"/>
      <c r="P90" s="45">
        <v>223.2</v>
      </c>
      <c r="Q90" s="45">
        <v>165.6</v>
      </c>
      <c r="R90" s="45">
        <v>25.2</v>
      </c>
      <c r="S90" s="45">
        <v>0.18</v>
      </c>
    </row>
    <row r="91" spans="1:19" ht="22.5" customHeight="1" x14ac:dyDescent="0.3">
      <c r="A91" s="47"/>
      <c r="B91" s="71" t="s">
        <v>38</v>
      </c>
      <c r="C91" s="71"/>
      <c r="D91" s="71"/>
      <c r="E91" s="71"/>
      <c r="F91" s="73">
        <f>SUM(F89:F90)</f>
        <v>230</v>
      </c>
      <c r="G91" s="118">
        <f>SUM(G89:G90)</f>
        <v>39.28</v>
      </c>
      <c r="H91" s="72">
        <f>SUM(H89:H90)</f>
        <v>6.33</v>
      </c>
      <c r="I91" s="72">
        <f t="shared" ref="I91:S91" si="20">SUM(I89:I90)</f>
        <v>5.91</v>
      </c>
      <c r="J91" s="72">
        <f t="shared" si="20"/>
        <v>18.53</v>
      </c>
      <c r="K91" s="72">
        <f t="shared" si="20"/>
        <v>152.85</v>
      </c>
      <c r="L91" s="72">
        <f t="shared" si="20"/>
        <v>0.06</v>
      </c>
      <c r="M91" s="72">
        <f t="shared" si="20"/>
        <v>0.54</v>
      </c>
      <c r="N91" s="72">
        <f t="shared" si="20"/>
        <v>36</v>
      </c>
      <c r="O91" s="72">
        <f t="shared" si="20"/>
        <v>0.02</v>
      </c>
      <c r="P91" s="72">
        <f t="shared" si="20"/>
        <v>224.39999999999998</v>
      </c>
      <c r="Q91" s="72">
        <f t="shared" si="20"/>
        <v>169.35</v>
      </c>
      <c r="R91" s="72">
        <f t="shared" si="20"/>
        <v>26.55</v>
      </c>
      <c r="S91" s="72">
        <f t="shared" si="20"/>
        <v>0.24</v>
      </c>
    </row>
    <row r="92" spans="1:19" ht="15.75" customHeight="1" x14ac:dyDescent="0.3">
      <c r="A92" s="70"/>
      <c r="B92" s="71" t="s">
        <v>69</v>
      </c>
      <c r="C92" s="71"/>
      <c r="D92" s="71"/>
      <c r="E92" s="71"/>
      <c r="F92" s="72">
        <f>F62+F72+F77+F86+F91</f>
        <v>2750</v>
      </c>
      <c r="G92" s="72" t="e">
        <f t="shared" ref="G92:S92" si="21">G62+G72+G77+G86+G91</f>
        <v>#REF!</v>
      </c>
      <c r="H92" s="72">
        <f t="shared" si="21"/>
        <v>107.05133333333335</v>
      </c>
      <c r="I92" s="72">
        <f t="shared" si="21"/>
        <v>87.424000000000007</v>
      </c>
      <c r="J92" s="72">
        <f t="shared" si="21"/>
        <v>443.48033333333331</v>
      </c>
      <c r="K92" s="72">
        <f t="shared" si="21"/>
        <v>3009.1899999999996</v>
      </c>
      <c r="L92" s="72">
        <f t="shared" si="21"/>
        <v>26.367999999999995</v>
      </c>
      <c r="M92" s="72">
        <f t="shared" si="21"/>
        <v>249.63399999999999</v>
      </c>
      <c r="N92" s="72">
        <f t="shared" si="21"/>
        <v>213.96999999999997</v>
      </c>
      <c r="O92" s="72">
        <f t="shared" si="21"/>
        <v>31.038</v>
      </c>
      <c r="P92" s="72">
        <f t="shared" si="21"/>
        <v>1056.8843333333334</v>
      </c>
      <c r="Q92" s="72">
        <f t="shared" si="21"/>
        <v>1319.1729999999998</v>
      </c>
      <c r="R92" s="72">
        <f t="shared" si="21"/>
        <v>328.28733333333332</v>
      </c>
      <c r="S92" s="72">
        <f t="shared" si="21"/>
        <v>19.523</v>
      </c>
    </row>
    <row r="93" spans="1:19" ht="15.75" customHeight="1" x14ac:dyDescent="0.3">
      <c r="A93" s="70"/>
      <c r="B93" s="71"/>
      <c r="C93" s="71"/>
      <c r="D93" s="71"/>
      <c r="E93" s="71"/>
      <c r="F93" s="73"/>
      <c r="G93" s="7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1:19" ht="17.25" customHeight="1" x14ac:dyDescent="0.3">
      <c r="A94" s="25"/>
      <c r="B94" s="26" t="s">
        <v>144</v>
      </c>
      <c r="C94" s="27">
        <v>44808</v>
      </c>
      <c r="D94" s="26"/>
      <c r="E94" s="26"/>
      <c r="F94" s="26"/>
      <c r="G94" s="26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19" ht="14.25" customHeight="1" x14ac:dyDescent="0.3">
      <c r="A95" s="29" t="s">
        <v>11</v>
      </c>
      <c r="B95" s="26" t="s">
        <v>12</v>
      </c>
      <c r="C95" s="26"/>
      <c r="D95" s="26"/>
      <c r="E95" s="26"/>
      <c r="F95" s="30" t="s">
        <v>13</v>
      </c>
      <c r="G95" s="30" t="s">
        <v>14</v>
      </c>
      <c r="H95" s="30" t="s">
        <v>15</v>
      </c>
      <c r="I95" s="30" t="s">
        <v>16</v>
      </c>
      <c r="J95" s="31" t="s">
        <v>17</v>
      </c>
      <c r="K95" s="30" t="s">
        <v>18</v>
      </c>
      <c r="L95" s="32" t="s">
        <v>19</v>
      </c>
      <c r="M95" s="32" t="s">
        <v>20</v>
      </c>
      <c r="N95" s="32" t="s">
        <v>21</v>
      </c>
      <c r="O95" s="32" t="s">
        <v>22</v>
      </c>
      <c r="P95" s="32" t="s">
        <v>23</v>
      </c>
      <c r="Q95" s="32" t="s">
        <v>24</v>
      </c>
      <c r="R95" s="32" t="s">
        <v>25</v>
      </c>
      <c r="S95" s="32" t="s">
        <v>26</v>
      </c>
    </row>
    <row r="96" spans="1:19" ht="14.25" customHeight="1" x14ac:dyDescent="0.3">
      <c r="A96" s="33"/>
      <c r="B96" s="26"/>
      <c r="C96" s="26"/>
      <c r="D96" s="26"/>
      <c r="E96" s="26"/>
      <c r="F96" s="34"/>
      <c r="G96" s="34"/>
      <c r="H96" s="34"/>
      <c r="I96" s="34"/>
      <c r="J96" s="34"/>
      <c r="K96" s="35"/>
      <c r="L96" s="36"/>
      <c r="M96" s="37"/>
      <c r="N96" s="37"/>
      <c r="O96" s="37"/>
      <c r="P96" s="37"/>
      <c r="Q96" s="37"/>
      <c r="R96" s="37"/>
      <c r="S96" s="37"/>
    </row>
    <row r="97" spans="1:19" ht="14.25" customHeight="1" x14ac:dyDescent="0.3">
      <c r="A97" s="25"/>
      <c r="B97" s="26" t="s">
        <v>27</v>
      </c>
      <c r="C97" s="26"/>
      <c r="D97" s="26"/>
      <c r="E97" s="26"/>
      <c r="F97" s="34"/>
      <c r="G97" s="34"/>
      <c r="H97" s="34"/>
      <c r="I97" s="34"/>
      <c r="J97" s="34"/>
      <c r="K97" s="35"/>
      <c r="L97" s="37"/>
      <c r="M97" s="37"/>
      <c r="N97" s="37"/>
      <c r="O97" s="37"/>
      <c r="P97" s="37"/>
      <c r="Q97" s="37"/>
      <c r="R97" s="37"/>
      <c r="S97" s="37"/>
    </row>
    <row r="98" spans="1:19" ht="14.25" customHeight="1" x14ac:dyDescent="0.3">
      <c r="A98" s="38" t="s">
        <v>28</v>
      </c>
      <c r="B98" s="35" t="s">
        <v>169</v>
      </c>
      <c r="C98" s="35"/>
      <c r="D98" s="26"/>
      <c r="E98" s="39"/>
      <c r="F98" s="40" t="s">
        <v>163</v>
      </c>
      <c r="G98" s="41">
        <v>5</v>
      </c>
      <c r="H98" s="42">
        <v>6.58</v>
      </c>
      <c r="I98" s="42">
        <v>6.65</v>
      </c>
      <c r="J98" s="43"/>
      <c r="K98" s="44">
        <v>85.8</v>
      </c>
      <c r="L98" s="43">
        <v>0.02</v>
      </c>
      <c r="M98" s="45">
        <v>0.18</v>
      </c>
      <c r="N98" s="45">
        <v>52.5</v>
      </c>
      <c r="O98" s="45"/>
      <c r="P98" s="46">
        <v>250</v>
      </c>
      <c r="Q98" s="46">
        <v>150</v>
      </c>
      <c r="R98" s="46">
        <v>13.75</v>
      </c>
      <c r="S98" s="46">
        <v>0.18</v>
      </c>
    </row>
    <row r="99" spans="1:19" ht="14.25" customHeight="1" x14ac:dyDescent="0.3">
      <c r="A99" s="47">
        <v>174</v>
      </c>
      <c r="B99" s="35" t="s">
        <v>125</v>
      </c>
      <c r="C99" s="35"/>
      <c r="D99" s="26"/>
      <c r="E99" s="26"/>
      <c r="F99" s="48" t="s">
        <v>31</v>
      </c>
      <c r="G99" s="49">
        <v>10</v>
      </c>
      <c r="H99" s="50">
        <v>8.76</v>
      </c>
      <c r="I99" s="45">
        <v>11.676</v>
      </c>
      <c r="J99" s="50">
        <v>58.375999999999998</v>
      </c>
      <c r="K99" s="50">
        <v>374.2</v>
      </c>
      <c r="L99" s="50">
        <v>1.1200000000000001</v>
      </c>
      <c r="M99" s="50"/>
      <c r="N99" s="50"/>
      <c r="O99" s="50"/>
      <c r="P99" s="50"/>
      <c r="Q99" s="50"/>
      <c r="R99" s="50"/>
      <c r="S99" s="50"/>
    </row>
    <row r="100" spans="1:19" ht="14.25" customHeight="1" x14ac:dyDescent="0.25">
      <c r="A100" s="51" t="s">
        <v>32</v>
      </c>
      <c r="B100" s="52" t="s">
        <v>97</v>
      </c>
      <c r="C100" s="53"/>
      <c r="D100" s="53"/>
      <c r="F100" s="54">
        <v>200</v>
      </c>
      <c r="G100" s="55">
        <v>10</v>
      </c>
      <c r="H100" s="56">
        <v>0.56999999999999995</v>
      </c>
      <c r="I100" s="56">
        <v>0.06</v>
      </c>
      <c r="J100" s="56">
        <v>30.2</v>
      </c>
      <c r="K100" s="57">
        <v>123.6</v>
      </c>
      <c r="L100" s="57">
        <v>2E-3</v>
      </c>
      <c r="M100" s="58">
        <v>1.1000000000000001</v>
      </c>
      <c r="N100" s="59"/>
      <c r="O100" s="58"/>
      <c r="P100" s="58">
        <v>15.7</v>
      </c>
      <c r="Q100" s="58">
        <v>16.3</v>
      </c>
      <c r="R100" s="58">
        <v>3.36</v>
      </c>
      <c r="S100" s="58">
        <v>0.37</v>
      </c>
    </row>
    <row r="101" spans="1:19" s="63" customFormat="1" ht="29.25" customHeight="1" x14ac:dyDescent="0.3">
      <c r="A101" s="60" t="s">
        <v>34</v>
      </c>
      <c r="B101" s="61" t="s">
        <v>98</v>
      </c>
      <c r="C101" s="61"/>
      <c r="D101" s="61"/>
      <c r="E101" s="61"/>
      <c r="F101" s="40" t="s">
        <v>99</v>
      </c>
      <c r="G101" s="49">
        <v>5</v>
      </c>
      <c r="H101" s="43">
        <v>7.11</v>
      </c>
      <c r="I101" s="43">
        <v>0.9</v>
      </c>
      <c r="J101" s="43">
        <v>43.5</v>
      </c>
      <c r="K101" s="62">
        <v>211.5</v>
      </c>
      <c r="L101" s="45">
        <v>0.15</v>
      </c>
      <c r="M101" s="45"/>
      <c r="N101" s="45"/>
      <c r="O101" s="45">
        <v>1.2</v>
      </c>
      <c r="P101" s="45">
        <v>20.7</v>
      </c>
      <c r="Q101" s="45">
        <v>78.3</v>
      </c>
      <c r="R101" s="45">
        <v>29.7</v>
      </c>
      <c r="S101" s="45">
        <v>1.8</v>
      </c>
    </row>
    <row r="102" spans="1:19" s="63" customFormat="1" ht="29.25" customHeight="1" x14ac:dyDescent="0.25">
      <c r="A102" s="51" t="s">
        <v>36</v>
      </c>
      <c r="B102" s="53" t="s">
        <v>73</v>
      </c>
      <c r="C102" s="53"/>
      <c r="D102" s="53"/>
      <c r="E102"/>
      <c r="F102" s="64">
        <v>150</v>
      </c>
      <c r="G102" s="65">
        <v>10</v>
      </c>
      <c r="H102" s="19">
        <v>0.8</v>
      </c>
      <c r="I102" s="19">
        <v>0.8</v>
      </c>
      <c r="J102" s="18">
        <v>19.600000000000001</v>
      </c>
      <c r="K102" s="20">
        <v>64</v>
      </c>
      <c r="L102" s="66">
        <v>0.06</v>
      </c>
      <c r="M102" s="67">
        <v>20</v>
      </c>
      <c r="N102" s="68"/>
      <c r="O102" s="69">
        <v>0.4</v>
      </c>
      <c r="P102" s="69">
        <v>32</v>
      </c>
      <c r="Q102" s="69">
        <v>22</v>
      </c>
      <c r="R102" s="69">
        <v>18</v>
      </c>
      <c r="S102" s="69">
        <v>4.4000000000000004</v>
      </c>
    </row>
    <row r="103" spans="1:19" ht="26.25" customHeight="1" x14ac:dyDescent="0.3">
      <c r="A103" s="70"/>
      <c r="B103" s="71" t="s">
        <v>38</v>
      </c>
      <c r="C103" s="61"/>
      <c r="D103" s="61"/>
      <c r="E103" s="61"/>
      <c r="F103" s="72">
        <v>660</v>
      </c>
      <c r="G103" s="72">
        <f>SUM(G98:G102)</f>
        <v>40</v>
      </c>
      <c r="H103" s="72">
        <f>SUM(H98:H102)</f>
        <v>23.82</v>
      </c>
      <c r="I103" s="72">
        <f t="shared" ref="I103:S103" si="22">SUM(I98:I102)</f>
        <v>20.085999999999999</v>
      </c>
      <c r="J103" s="72">
        <f t="shared" si="22"/>
        <v>151.67599999999999</v>
      </c>
      <c r="K103" s="72">
        <f t="shared" si="22"/>
        <v>859.1</v>
      </c>
      <c r="L103" s="72">
        <f t="shared" si="22"/>
        <v>1.3520000000000001</v>
      </c>
      <c r="M103" s="72">
        <f t="shared" si="22"/>
        <v>21.28</v>
      </c>
      <c r="N103" s="72">
        <f t="shared" si="22"/>
        <v>52.5</v>
      </c>
      <c r="O103" s="72">
        <f t="shared" si="22"/>
        <v>1.6</v>
      </c>
      <c r="P103" s="72">
        <f t="shared" si="22"/>
        <v>318.39999999999998</v>
      </c>
      <c r="Q103" s="72">
        <f t="shared" si="22"/>
        <v>266.60000000000002</v>
      </c>
      <c r="R103" s="72">
        <f t="shared" si="22"/>
        <v>64.81</v>
      </c>
      <c r="S103" s="72">
        <f t="shared" si="22"/>
        <v>6.75</v>
      </c>
    </row>
    <row r="104" spans="1:19" ht="15.75" customHeight="1" x14ac:dyDescent="0.3">
      <c r="A104" s="70"/>
      <c r="B104" s="71"/>
      <c r="C104" s="61"/>
      <c r="D104" s="61"/>
      <c r="E104" s="61"/>
      <c r="F104" s="40"/>
      <c r="G104" s="40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5" spans="1:19" ht="14.25" customHeight="1" x14ac:dyDescent="0.3">
      <c r="A105" s="70"/>
      <c r="B105" s="71" t="s">
        <v>39</v>
      </c>
      <c r="C105" s="71"/>
      <c r="D105" s="71"/>
      <c r="E105" s="71"/>
      <c r="F105" s="73"/>
      <c r="G105" s="73"/>
      <c r="H105" s="72"/>
      <c r="I105" s="72"/>
      <c r="J105" s="72"/>
      <c r="K105" s="74"/>
      <c r="L105" s="37"/>
      <c r="M105" s="37"/>
      <c r="N105" s="37"/>
      <c r="O105" s="37"/>
      <c r="P105" s="37"/>
      <c r="Q105" s="37"/>
      <c r="R105" s="37"/>
      <c r="S105" s="37"/>
    </row>
    <row r="106" spans="1:19" ht="14.25" customHeight="1" x14ac:dyDescent="0.3">
      <c r="A106" s="75" t="s">
        <v>40</v>
      </c>
      <c r="B106" s="76" t="s">
        <v>100</v>
      </c>
      <c r="C106" s="76"/>
      <c r="D106" s="76"/>
      <c r="F106" s="77">
        <v>100</v>
      </c>
      <c r="G106" s="78">
        <v>25</v>
      </c>
      <c r="H106" s="79">
        <v>1.27</v>
      </c>
      <c r="I106" s="79">
        <v>7.1</v>
      </c>
      <c r="J106" s="79">
        <v>13.07</v>
      </c>
      <c r="K106" s="79">
        <v>121.22</v>
      </c>
      <c r="L106" s="80">
        <v>0.02</v>
      </c>
      <c r="M106" s="80">
        <v>7.52</v>
      </c>
      <c r="N106" s="81"/>
      <c r="O106" s="80"/>
      <c r="P106" s="80">
        <v>34.15</v>
      </c>
      <c r="Q106" s="80">
        <v>37.119999999999997</v>
      </c>
      <c r="R106" s="80">
        <v>19.63</v>
      </c>
      <c r="S106" s="80">
        <v>1.73</v>
      </c>
    </row>
    <row r="107" spans="1:19" ht="14.25" customHeight="1" x14ac:dyDescent="0.3">
      <c r="A107" s="60" t="s">
        <v>74</v>
      </c>
      <c r="B107" s="82" t="s">
        <v>102</v>
      </c>
      <c r="C107" s="82"/>
      <c r="D107" s="82"/>
      <c r="E107" s="82"/>
      <c r="F107" s="40">
        <v>250</v>
      </c>
      <c r="G107" s="49">
        <v>25</v>
      </c>
      <c r="H107" s="41">
        <v>2.69</v>
      </c>
      <c r="I107" s="41">
        <v>2.84</v>
      </c>
      <c r="J107" s="41">
        <v>17.14</v>
      </c>
      <c r="K107" s="41">
        <v>104.75</v>
      </c>
      <c r="L107" s="45">
        <v>0.11</v>
      </c>
      <c r="M107" s="45" t="s">
        <v>76</v>
      </c>
      <c r="N107" s="45"/>
      <c r="O107" s="45">
        <v>1.42</v>
      </c>
      <c r="P107" s="45">
        <v>24.6</v>
      </c>
      <c r="Q107" s="45">
        <v>66.650000000000006</v>
      </c>
      <c r="R107" s="45">
        <v>27</v>
      </c>
      <c r="S107" s="45">
        <v>1.08</v>
      </c>
    </row>
    <row r="108" spans="1:19" ht="14.25" customHeight="1" x14ac:dyDescent="0.3">
      <c r="A108" s="38" t="s">
        <v>45</v>
      </c>
      <c r="B108" s="61" t="s">
        <v>170</v>
      </c>
      <c r="C108" s="61"/>
      <c r="D108" s="83"/>
      <c r="E108" s="83"/>
      <c r="F108" s="48" t="s">
        <v>47</v>
      </c>
      <c r="G108" s="49">
        <v>45</v>
      </c>
      <c r="H108" s="42">
        <v>23.4</v>
      </c>
      <c r="I108" s="42">
        <v>18.559999999999999</v>
      </c>
      <c r="J108" s="43">
        <v>0.36</v>
      </c>
      <c r="K108" s="44">
        <v>262</v>
      </c>
      <c r="L108" s="50">
        <v>0.04</v>
      </c>
      <c r="M108" s="50">
        <v>2.36</v>
      </c>
      <c r="N108" s="50">
        <v>58.2</v>
      </c>
      <c r="O108" s="50">
        <v>0.92</v>
      </c>
      <c r="P108" s="50">
        <v>53.6</v>
      </c>
      <c r="Q108" s="50">
        <v>164</v>
      </c>
      <c r="R108" s="50">
        <v>20.28</v>
      </c>
      <c r="S108" s="50">
        <v>1.88</v>
      </c>
    </row>
    <row r="109" spans="1:19" ht="14.25" customHeight="1" x14ac:dyDescent="0.3">
      <c r="A109" s="70" t="s">
        <v>79</v>
      </c>
      <c r="B109" s="61" t="s">
        <v>104</v>
      </c>
      <c r="C109" s="61"/>
      <c r="D109" s="61"/>
      <c r="E109" s="61"/>
      <c r="F109" s="40">
        <v>180</v>
      </c>
      <c r="G109" s="49">
        <v>22.45</v>
      </c>
      <c r="H109" s="43">
        <v>3.74</v>
      </c>
      <c r="I109" s="43">
        <v>8.42</v>
      </c>
      <c r="J109" s="84">
        <v>25.09</v>
      </c>
      <c r="K109" s="44">
        <v>200.96</v>
      </c>
      <c r="L109" s="41">
        <v>0.19800000000000001</v>
      </c>
      <c r="M109" s="50">
        <v>25.94</v>
      </c>
      <c r="N109" s="50">
        <v>20</v>
      </c>
      <c r="O109" s="50">
        <v>24.827999999999999</v>
      </c>
      <c r="P109" s="50">
        <v>190.72200000000001</v>
      </c>
      <c r="Q109" s="50">
        <v>36.576000000000001</v>
      </c>
      <c r="R109" s="50">
        <v>2.3959999999999999</v>
      </c>
      <c r="S109" s="50"/>
    </row>
    <row r="110" spans="1:19" ht="14.25" customHeight="1" x14ac:dyDescent="0.25">
      <c r="A110" s="85">
        <v>376</v>
      </c>
      <c r="B110" s="63" t="s">
        <v>171</v>
      </c>
      <c r="C110" s="63"/>
      <c r="D110" s="63"/>
      <c r="E110" s="63"/>
      <c r="F110" s="67">
        <v>200</v>
      </c>
      <c r="G110" s="86">
        <v>10</v>
      </c>
      <c r="H110" s="87">
        <v>7.0000000000000007E-2</v>
      </c>
      <c r="I110" s="87">
        <v>0.02</v>
      </c>
      <c r="J110" s="87">
        <v>15</v>
      </c>
      <c r="K110" s="87">
        <v>60</v>
      </c>
      <c r="L110" s="87"/>
      <c r="M110" s="87">
        <v>0.03</v>
      </c>
      <c r="N110" s="88"/>
      <c r="O110" s="88"/>
      <c r="P110" s="88">
        <v>11.1</v>
      </c>
      <c r="Q110" s="88">
        <v>2.8</v>
      </c>
      <c r="R110" s="88">
        <v>1.4</v>
      </c>
      <c r="S110" s="88">
        <v>0.28000000000000003</v>
      </c>
    </row>
    <row r="111" spans="1:19" s="92" customFormat="1" ht="14.25" customHeight="1" x14ac:dyDescent="0.25">
      <c r="A111" s="89" t="s">
        <v>50</v>
      </c>
      <c r="B111" s="90" t="s">
        <v>51</v>
      </c>
      <c r="C111" s="90"/>
      <c r="D111" s="91"/>
      <c r="F111" s="93">
        <v>50</v>
      </c>
      <c r="G111" s="94">
        <v>5</v>
      </c>
      <c r="H111" s="95">
        <v>3.95</v>
      </c>
      <c r="I111" s="95">
        <v>0.5</v>
      </c>
      <c r="J111" s="95">
        <v>24.17</v>
      </c>
      <c r="K111" s="96">
        <v>117.5</v>
      </c>
      <c r="L111" s="95">
        <v>0.09</v>
      </c>
      <c r="M111" s="58"/>
      <c r="N111" s="59"/>
      <c r="O111" s="58">
        <v>0.67</v>
      </c>
      <c r="P111" s="58">
        <v>11.5</v>
      </c>
      <c r="Q111" s="58">
        <v>43.5</v>
      </c>
      <c r="R111" s="58">
        <v>16.5</v>
      </c>
      <c r="S111" s="58">
        <v>1</v>
      </c>
    </row>
    <row r="112" spans="1:19" s="92" customFormat="1" ht="14.25" customHeight="1" x14ac:dyDescent="0.3">
      <c r="A112" s="89" t="s">
        <v>52</v>
      </c>
      <c r="B112" s="61" t="s">
        <v>53</v>
      </c>
      <c r="C112" s="61"/>
      <c r="D112" s="61"/>
      <c r="E112" s="61"/>
      <c r="F112" s="97">
        <v>50</v>
      </c>
      <c r="G112" s="94"/>
      <c r="H112" s="43">
        <v>4.95</v>
      </c>
      <c r="I112" s="43">
        <v>0.9</v>
      </c>
      <c r="J112" s="43">
        <v>29.7</v>
      </c>
      <c r="K112" s="43">
        <v>148.5</v>
      </c>
      <c r="L112" s="43">
        <v>0.13</v>
      </c>
      <c r="M112" s="43">
        <v>0</v>
      </c>
      <c r="N112" s="43"/>
      <c r="O112" s="43"/>
      <c r="P112" s="43">
        <v>21.75</v>
      </c>
      <c r="Q112" s="43">
        <v>112.5</v>
      </c>
      <c r="R112" s="43">
        <v>35.25</v>
      </c>
      <c r="S112" s="43">
        <v>2.93</v>
      </c>
    </row>
    <row r="113" spans="1:19" ht="15" customHeight="1" x14ac:dyDescent="0.3">
      <c r="A113" s="70"/>
      <c r="B113" s="71" t="s">
        <v>38</v>
      </c>
      <c r="C113" s="71"/>
      <c r="D113" s="71"/>
      <c r="E113" s="71"/>
      <c r="F113" s="73">
        <v>930</v>
      </c>
      <c r="G113" s="72">
        <f>G106+G107+G108+G109+G110+G111</f>
        <v>132.44999999999999</v>
      </c>
      <c r="H113" s="72">
        <f>SUM(H106:H112)</f>
        <v>40.070000000000007</v>
      </c>
      <c r="I113" s="72">
        <f t="shared" ref="I113:S113" si="23">SUM(I106:I112)</f>
        <v>38.340000000000003</v>
      </c>
      <c r="J113" s="72">
        <f t="shared" si="23"/>
        <v>124.53</v>
      </c>
      <c r="K113" s="72">
        <f t="shared" si="23"/>
        <v>1014.9300000000001</v>
      </c>
      <c r="L113" s="72">
        <f t="shared" si="23"/>
        <v>0.58799999999999997</v>
      </c>
      <c r="M113" s="72">
        <f t="shared" si="23"/>
        <v>35.85</v>
      </c>
      <c r="N113" s="72">
        <f t="shared" si="23"/>
        <v>78.2</v>
      </c>
      <c r="O113" s="72">
        <f t="shared" si="23"/>
        <v>27.838000000000001</v>
      </c>
      <c r="P113" s="72">
        <f t="shared" si="23"/>
        <v>347.42200000000003</v>
      </c>
      <c r="Q113" s="72">
        <f t="shared" si="23"/>
        <v>463.14600000000002</v>
      </c>
      <c r="R113" s="72">
        <f t="shared" si="23"/>
        <v>122.456</v>
      </c>
      <c r="S113" s="72">
        <f t="shared" si="23"/>
        <v>8.9</v>
      </c>
    </row>
    <row r="114" spans="1:19" ht="15" customHeight="1" x14ac:dyDescent="0.3">
      <c r="A114" s="70"/>
      <c r="B114" s="71"/>
      <c r="C114" s="71"/>
      <c r="D114" s="71"/>
      <c r="E114" s="71"/>
      <c r="F114" s="73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4.25" customHeight="1" x14ac:dyDescent="0.3">
      <c r="A115" s="70"/>
      <c r="B115" s="71" t="s">
        <v>54</v>
      </c>
      <c r="C115" s="71"/>
      <c r="D115" s="71"/>
      <c r="E115" s="71"/>
      <c r="F115" s="73"/>
      <c r="G115" s="73"/>
      <c r="H115" s="72"/>
      <c r="I115" s="72"/>
      <c r="J115" s="72"/>
      <c r="K115" s="74"/>
      <c r="L115" s="37"/>
      <c r="M115" s="37"/>
      <c r="N115" s="37"/>
      <c r="O115" s="37"/>
      <c r="P115" s="37"/>
      <c r="Q115" s="37"/>
      <c r="R115" s="37"/>
      <c r="S115" s="37"/>
    </row>
    <row r="116" spans="1:19" ht="13.5" customHeight="1" x14ac:dyDescent="0.3">
      <c r="A116" s="98" t="s">
        <v>55</v>
      </c>
      <c r="B116" s="61" t="s">
        <v>172</v>
      </c>
      <c r="C116" s="83"/>
      <c r="D116" s="83"/>
      <c r="E116" s="83"/>
      <c r="F116" s="48">
        <v>50</v>
      </c>
      <c r="G116" s="41">
        <v>43</v>
      </c>
      <c r="H116" s="43">
        <v>3.3933333333333331</v>
      </c>
      <c r="I116" s="43">
        <v>6.98</v>
      </c>
      <c r="J116" s="43">
        <v>21.073333333333334</v>
      </c>
      <c r="K116" s="43">
        <v>160.5</v>
      </c>
      <c r="L116" s="43">
        <v>0.06</v>
      </c>
      <c r="M116" s="43">
        <v>0</v>
      </c>
      <c r="N116" s="43">
        <v>0</v>
      </c>
      <c r="O116" s="43">
        <v>0</v>
      </c>
      <c r="P116" s="43">
        <v>10.653333333333334</v>
      </c>
      <c r="Q116" s="43">
        <v>38.4</v>
      </c>
      <c r="R116" s="43">
        <v>14.133333333333333</v>
      </c>
      <c r="S116" s="43">
        <v>0.70000000000000007</v>
      </c>
    </row>
    <row r="117" spans="1:19" s="92" customFormat="1" ht="14.25" customHeight="1" x14ac:dyDescent="0.3">
      <c r="A117" s="47">
        <v>348</v>
      </c>
      <c r="B117" s="99" t="s">
        <v>173</v>
      </c>
      <c r="C117" s="99"/>
      <c r="D117" s="99"/>
      <c r="E117" s="99"/>
      <c r="F117" s="100">
        <v>200</v>
      </c>
      <c r="G117" s="41">
        <v>10</v>
      </c>
      <c r="H117" s="101">
        <v>1.35</v>
      </c>
      <c r="I117" s="101">
        <v>0.08</v>
      </c>
      <c r="J117" s="101">
        <v>27.85</v>
      </c>
      <c r="K117" s="101">
        <v>122.2</v>
      </c>
      <c r="L117" s="101"/>
      <c r="M117" s="101"/>
      <c r="N117" s="101"/>
      <c r="O117" s="101"/>
      <c r="P117" s="101"/>
      <c r="Q117" s="101"/>
      <c r="R117" s="101"/>
      <c r="S117" s="101"/>
    </row>
    <row r="118" spans="1:19" ht="14.25" customHeight="1" x14ac:dyDescent="0.3">
      <c r="A118" s="70"/>
      <c r="B118" s="71" t="s">
        <v>38</v>
      </c>
      <c r="C118" s="71"/>
      <c r="D118" s="71"/>
      <c r="E118" s="71"/>
      <c r="F118" s="73">
        <f>SUM(F116:F117)</f>
        <v>250</v>
      </c>
      <c r="G118" s="72">
        <f>SUM(G116:G117)</f>
        <v>53</v>
      </c>
      <c r="H118" s="72">
        <f t="shared" ref="H118:S118" si="24">SUM(H116:H117)</f>
        <v>4.7433333333333332</v>
      </c>
      <c r="I118" s="72">
        <f t="shared" si="24"/>
        <v>7.0600000000000005</v>
      </c>
      <c r="J118" s="72">
        <f t="shared" si="24"/>
        <v>48.923333333333332</v>
      </c>
      <c r="K118" s="72">
        <f t="shared" si="24"/>
        <v>282.7</v>
      </c>
      <c r="L118" s="72">
        <f t="shared" si="24"/>
        <v>0.06</v>
      </c>
      <c r="M118" s="72">
        <f t="shared" si="24"/>
        <v>0</v>
      </c>
      <c r="N118" s="72">
        <f t="shared" si="24"/>
        <v>0</v>
      </c>
      <c r="O118" s="72">
        <f t="shared" si="24"/>
        <v>0</v>
      </c>
      <c r="P118" s="72">
        <f t="shared" si="24"/>
        <v>10.653333333333334</v>
      </c>
      <c r="Q118" s="72">
        <f t="shared" si="24"/>
        <v>38.4</v>
      </c>
      <c r="R118" s="72">
        <f t="shared" si="24"/>
        <v>14.133333333333333</v>
      </c>
      <c r="S118" s="72">
        <f t="shared" si="24"/>
        <v>0.70000000000000007</v>
      </c>
    </row>
    <row r="119" spans="1:19" ht="14.25" customHeight="1" x14ac:dyDescent="0.3">
      <c r="A119" s="70"/>
      <c r="B119" s="71"/>
      <c r="C119" s="71"/>
      <c r="D119" s="71"/>
      <c r="E119" s="71"/>
      <c r="F119" s="73"/>
      <c r="G119" s="73"/>
      <c r="H119" s="72"/>
      <c r="I119" s="72"/>
      <c r="J119" s="102"/>
      <c r="K119" s="74"/>
      <c r="L119" s="37"/>
      <c r="M119" s="37"/>
      <c r="N119" s="37"/>
      <c r="O119" s="37"/>
      <c r="P119" s="37"/>
      <c r="Q119" s="37"/>
      <c r="R119" s="37"/>
      <c r="S119" s="37"/>
    </row>
    <row r="120" spans="1:19" ht="14.25" customHeight="1" x14ac:dyDescent="0.3">
      <c r="A120" s="70"/>
      <c r="B120" s="71" t="s">
        <v>58</v>
      </c>
      <c r="C120" s="71"/>
      <c r="D120" s="71"/>
      <c r="E120" s="71"/>
      <c r="F120" s="73"/>
      <c r="G120" s="73"/>
      <c r="H120" s="72"/>
      <c r="I120" s="72"/>
      <c r="J120" s="102"/>
      <c r="K120" s="74"/>
      <c r="L120" s="37"/>
      <c r="M120" s="37"/>
      <c r="N120" s="37"/>
      <c r="O120" s="37"/>
      <c r="P120" s="37"/>
      <c r="Q120" s="37"/>
      <c r="R120" s="37"/>
      <c r="S120" s="37"/>
    </row>
    <row r="121" spans="1:19" s="63" customFormat="1" ht="14.25" customHeight="1" x14ac:dyDescent="0.3">
      <c r="A121" s="70"/>
      <c r="B121" s="61" t="s">
        <v>174</v>
      </c>
      <c r="C121" s="61"/>
      <c r="D121" s="61"/>
      <c r="E121" s="61"/>
      <c r="F121" s="40">
        <v>100</v>
      </c>
      <c r="G121" s="49">
        <v>20</v>
      </c>
      <c r="H121" s="41">
        <v>1.06</v>
      </c>
      <c r="I121" s="41">
        <v>0.17</v>
      </c>
      <c r="J121" s="112">
        <v>8.52</v>
      </c>
      <c r="K121" s="113">
        <v>39.9</v>
      </c>
      <c r="L121" s="37">
        <v>0.05</v>
      </c>
      <c r="M121" s="37">
        <v>4.38</v>
      </c>
      <c r="N121" s="37">
        <v>0.35</v>
      </c>
      <c r="O121" s="37">
        <v>23.99</v>
      </c>
      <c r="P121" s="37">
        <v>44.53</v>
      </c>
      <c r="Q121" s="37">
        <v>30.39</v>
      </c>
      <c r="R121" s="37">
        <v>1.07</v>
      </c>
      <c r="S121" s="37"/>
    </row>
    <row r="122" spans="1:19" ht="14.25" customHeight="1" x14ac:dyDescent="0.3">
      <c r="A122" s="103"/>
      <c r="B122" s="104" t="s">
        <v>175</v>
      </c>
      <c r="C122" s="105"/>
      <c r="D122" s="105"/>
      <c r="E122" s="105"/>
      <c r="F122" s="48" t="s">
        <v>47</v>
      </c>
      <c r="G122" s="49">
        <v>40</v>
      </c>
      <c r="H122" s="43">
        <v>19.36</v>
      </c>
      <c r="I122" s="43">
        <v>10.98</v>
      </c>
      <c r="J122" s="43">
        <v>4.71</v>
      </c>
      <c r="K122" s="43">
        <v>194.93</v>
      </c>
      <c r="L122" s="45">
        <v>8.8999999999999996E-2</v>
      </c>
      <c r="M122" s="45">
        <v>1.8</v>
      </c>
      <c r="N122" s="45">
        <v>30.9</v>
      </c>
      <c r="O122" s="45">
        <v>0.91</v>
      </c>
      <c r="P122" s="45">
        <v>114.34</v>
      </c>
      <c r="Q122" s="45">
        <v>271.95</v>
      </c>
      <c r="R122" s="45">
        <v>55.92</v>
      </c>
      <c r="S122" s="45">
        <v>1.05</v>
      </c>
    </row>
    <row r="123" spans="1:19" ht="14.25" customHeight="1" x14ac:dyDescent="0.3">
      <c r="A123" s="70" t="s">
        <v>88</v>
      </c>
      <c r="B123" s="61" t="s">
        <v>81</v>
      </c>
      <c r="C123" s="61"/>
      <c r="D123" s="61"/>
      <c r="E123" s="61"/>
      <c r="F123" s="40">
        <v>180</v>
      </c>
      <c r="G123" s="49">
        <v>22.45</v>
      </c>
      <c r="H123" s="43">
        <v>2.79</v>
      </c>
      <c r="I123" s="43">
        <v>3.42</v>
      </c>
      <c r="J123" s="84">
        <v>6.01</v>
      </c>
      <c r="K123" s="44">
        <v>65.37</v>
      </c>
      <c r="L123" s="50">
        <v>1.7000000000000001E-2</v>
      </c>
      <c r="M123" s="50">
        <v>40.97</v>
      </c>
      <c r="N123" s="50">
        <v>16.37</v>
      </c>
      <c r="O123" s="50"/>
      <c r="P123" s="50">
        <v>7.38</v>
      </c>
      <c r="Q123" s="50">
        <v>10.08</v>
      </c>
      <c r="R123" s="50">
        <v>4.1539999999999999</v>
      </c>
      <c r="S123" s="50">
        <v>0.216</v>
      </c>
    </row>
    <row r="124" spans="1:19" ht="14.25" customHeight="1" x14ac:dyDescent="0.3">
      <c r="A124" s="70" t="s">
        <v>91</v>
      </c>
      <c r="B124" s="61" t="s">
        <v>49</v>
      </c>
      <c r="C124" s="61"/>
      <c r="D124" s="61"/>
      <c r="E124" s="61"/>
      <c r="F124" s="40">
        <v>200</v>
      </c>
      <c r="G124" s="49">
        <v>10</v>
      </c>
      <c r="H124" s="43">
        <v>0.45</v>
      </c>
      <c r="I124" s="43">
        <v>0.1</v>
      </c>
      <c r="J124" s="84">
        <v>33.99</v>
      </c>
      <c r="K124" s="44">
        <v>141.19999999999999</v>
      </c>
      <c r="L124" s="50">
        <v>0.02</v>
      </c>
      <c r="M124" s="50">
        <v>12</v>
      </c>
      <c r="N124" s="50"/>
      <c r="O124" s="50"/>
      <c r="P124" s="50">
        <v>23.02</v>
      </c>
      <c r="Q124" s="50">
        <v>11.5</v>
      </c>
      <c r="R124" s="50">
        <v>7.63</v>
      </c>
      <c r="S124" s="50">
        <v>0.24</v>
      </c>
    </row>
    <row r="125" spans="1:19" s="92" customFormat="1" ht="14.25" customHeight="1" x14ac:dyDescent="0.25">
      <c r="A125" s="89" t="s">
        <v>50</v>
      </c>
      <c r="B125" s="90" t="s">
        <v>51</v>
      </c>
      <c r="C125" s="90"/>
      <c r="D125" s="91"/>
      <c r="F125" s="93">
        <v>50</v>
      </c>
      <c r="G125" s="94">
        <v>5</v>
      </c>
      <c r="H125" s="95">
        <v>3.95</v>
      </c>
      <c r="I125" s="95">
        <v>0.5</v>
      </c>
      <c r="J125" s="95">
        <v>24.17</v>
      </c>
      <c r="K125" s="96">
        <v>117.5</v>
      </c>
      <c r="L125" s="95">
        <v>0.09</v>
      </c>
      <c r="M125" s="58"/>
      <c r="N125" s="59"/>
      <c r="O125" s="58">
        <v>0.67</v>
      </c>
      <c r="P125" s="58">
        <v>11.5</v>
      </c>
      <c r="Q125" s="58">
        <v>43.5</v>
      </c>
      <c r="R125" s="58">
        <v>16.5</v>
      </c>
      <c r="S125" s="58">
        <v>1</v>
      </c>
    </row>
    <row r="126" spans="1:19" ht="23.25" customHeight="1" x14ac:dyDescent="0.3">
      <c r="A126" s="89" t="s">
        <v>52</v>
      </c>
      <c r="B126" s="61" t="s">
        <v>53</v>
      </c>
      <c r="C126" s="61"/>
      <c r="D126" s="61"/>
      <c r="E126" s="61"/>
      <c r="F126" s="97">
        <v>50</v>
      </c>
      <c r="G126" s="94"/>
      <c r="H126" s="43">
        <v>2.64</v>
      </c>
      <c r="I126" s="43">
        <v>0.48</v>
      </c>
      <c r="J126" s="43">
        <v>15.84</v>
      </c>
      <c r="K126" s="43">
        <v>79.2</v>
      </c>
      <c r="L126" s="43">
        <v>7.0000000000000007E-2</v>
      </c>
      <c r="M126" s="43">
        <v>0</v>
      </c>
      <c r="N126" s="43"/>
      <c r="O126" s="43"/>
      <c r="P126" s="43">
        <v>11.6</v>
      </c>
      <c r="Q126" s="43">
        <v>60</v>
      </c>
      <c r="R126" s="43">
        <v>18.8</v>
      </c>
      <c r="S126" s="43">
        <v>1.56</v>
      </c>
    </row>
    <row r="127" spans="1:19" ht="16.5" customHeight="1" x14ac:dyDescent="0.3">
      <c r="A127" s="70"/>
      <c r="B127" s="71" t="s">
        <v>38</v>
      </c>
      <c r="C127" s="71"/>
      <c r="D127" s="71"/>
      <c r="E127" s="71"/>
      <c r="F127" s="73">
        <v>680</v>
      </c>
      <c r="G127" s="117">
        <f>G121+G122+G123+G124+G125</f>
        <v>97.45</v>
      </c>
      <c r="H127" s="72">
        <f>SUM(H121:H126)</f>
        <v>30.249999999999996</v>
      </c>
      <c r="I127" s="72">
        <f t="shared" ref="I127:S127" si="25">SUM(I121:I126)</f>
        <v>15.65</v>
      </c>
      <c r="J127" s="72">
        <f t="shared" si="25"/>
        <v>93.240000000000009</v>
      </c>
      <c r="K127" s="72">
        <f t="shared" si="25"/>
        <v>638.10000000000014</v>
      </c>
      <c r="L127" s="72">
        <f t="shared" si="25"/>
        <v>0.33600000000000002</v>
      </c>
      <c r="M127" s="72">
        <f t="shared" si="25"/>
        <v>59.15</v>
      </c>
      <c r="N127" s="72">
        <f t="shared" si="25"/>
        <v>47.620000000000005</v>
      </c>
      <c r="O127" s="72">
        <f t="shared" si="25"/>
        <v>25.57</v>
      </c>
      <c r="P127" s="72">
        <f t="shared" si="25"/>
        <v>212.37</v>
      </c>
      <c r="Q127" s="72">
        <f t="shared" si="25"/>
        <v>427.41999999999996</v>
      </c>
      <c r="R127" s="72">
        <f t="shared" si="25"/>
        <v>104.074</v>
      </c>
      <c r="S127" s="72">
        <f t="shared" si="25"/>
        <v>4.0660000000000007</v>
      </c>
    </row>
    <row r="128" spans="1:19" ht="14.25" customHeight="1" x14ac:dyDescent="0.3">
      <c r="A128" s="70"/>
      <c r="B128" s="71"/>
      <c r="C128" s="71"/>
      <c r="D128" s="71"/>
      <c r="E128" s="71"/>
      <c r="F128" s="73"/>
      <c r="G128" s="73"/>
      <c r="H128" s="72"/>
      <c r="I128" s="72"/>
      <c r="J128" s="102"/>
      <c r="K128" s="74"/>
      <c r="L128" s="37"/>
      <c r="M128" s="37"/>
      <c r="N128" s="37"/>
      <c r="O128" s="37"/>
      <c r="P128" s="37"/>
      <c r="Q128" s="37"/>
      <c r="R128" s="37"/>
      <c r="S128" s="37"/>
    </row>
    <row r="129" spans="1:19" ht="14.25" customHeight="1" x14ac:dyDescent="0.3">
      <c r="A129" s="70"/>
      <c r="B129" s="71" t="s">
        <v>64</v>
      </c>
      <c r="C129" s="71"/>
      <c r="D129" s="71"/>
      <c r="E129" s="71"/>
      <c r="F129" s="73"/>
      <c r="G129" s="73"/>
      <c r="H129" s="72"/>
      <c r="I129" s="72"/>
      <c r="J129" s="102"/>
      <c r="K129" s="74"/>
      <c r="L129" s="37"/>
      <c r="M129" s="37"/>
      <c r="N129" s="37"/>
      <c r="O129" s="37"/>
      <c r="P129" s="37"/>
      <c r="Q129" s="37"/>
      <c r="R129" s="37"/>
      <c r="S129" s="37"/>
    </row>
    <row r="130" spans="1:19" ht="14.25" customHeight="1" x14ac:dyDescent="0.3">
      <c r="A130" s="89" t="s">
        <v>65</v>
      </c>
      <c r="B130" s="52" t="s">
        <v>176</v>
      </c>
      <c r="C130" s="53"/>
      <c r="D130" s="53"/>
      <c r="F130" s="54">
        <v>50</v>
      </c>
      <c r="G130" s="41">
        <v>29.28</v>
      </c>
      <c r="H130" s="95">
        <v>1.1100000000000001</v>
      </c>
      <c r="I130" s="95">
        <v>1.41</v>
      </c>
      <c r="J130" s="56">
        <v>10.97</v>
      </c>
      <c r="K130" s="57">
        <v>61.05</v>
      </c>
      <c r="L130" s="57">
        <v>0.02</v>
      </c>
      <c r="M130" s="58"/>
      <c r="N130" s="59"/>
      <c r="O130" s="58">
        <v>0.02</v>
      </c>
      <c r="P130" s="58">
        <v>1.2</v>
      </c>
      <c r="Q130" s="58">
        <v>3.75</v>
      </c>
      <c r="R130" s="58">
        <v>1.35</v>
      </c>
      <c r="S130" s="58">
        <v>0.06</v>
      </c>
    </row>
    <row r="131" spans="1:19" s="92" customFormat="1" ht="14.25" customHeight="1" x14ac:dyDescent="0.3">
      <c r="A131" s="47" t="s">
        <v>67</v>
      </c>
      <c r="B131" s="106" t="s">
        <v>106</v>
      </c>
      <c r="F131" s="107">
        <v>180</v>
      </c>
      <c r="G131" s="95">
        <v>10</v>
      </c>
      <c r="H131" s="45">
        <v>5.22</v>
      </c>
      <c r="I131" s="45">
        <v>4.5</v>
      </c>
      <c r="J131" s="45">
        <v>7.56</v>
      </c>
      <c r="K131" s="45">
        <v>91.8</v>
      </c>
      <c r="L131" s="45">
        <v>0.04</v>
      </c>
      <c r="M131" s="45">
        <v>0.54</v>
      </c>
      <c r="N131" s="45">
        <v>36</v>
      </c>
      <c r="O131" s="45"/>
      <c r="P131" s="45">
        <v>223.2</v>
      </c>
      <c r="Q131" s="45">
        <v>165.6</v>
      </c>
      <c r="R131" s="45">
        <v>25.2</v>
      </c>
      <c r="S131" s="45">
        <v>0.18</v>
      </c>
    </row>
    <row r="132" spans="1:19" ht="22.5" customHeight="1" x14ac:dyDescent="0.3">
      <c r="A132" s="47"/>
      <c r="B132" s="71" t="s">
        <v>38</v>
      </c>
      <c r="C132" s="71"/>
      <c r="D132" s="71"/>
      <c r="E132" s="71"/>
      <c r="F132" s="73">
        <f>SUM(F130:F131)</f>
        <v>230</v>
      </c>
      <c r="G132" s="118">
        <f>SUM(G130:G131)</f>
        <v>39.28</v>
      </c>
      <c r="H132" s="72">
        <f>SUM(H130:H131)</f>
        <v>6.33</v>
      </c>
      <c r="I132" s="72">
        <f t="shared" ref="I132:S132" si="26">SUM(I130:I131)</f>
        <v>5.91</v>
      </c>
      <c r="J132" s="72">
        <f t="shared" si="26"/>
        <v>18.53</v>
      </c>
      <c r="K132" s="72">
        <f t="shared" si="26"/>
        <v>152.85</v>
      </c>
      <c r="L132" s="72">
        <f t="shared" si="26"/>
        <v>0.06</v>
      </c>
      <c r="M132" s="72">
        <f t="shared" si="26"/>
        <v>0.54</v>
      </c>
      <c r="N132" s="72">
        <f t="shared" si="26"/>
        <v>36</v>
      </c>
      <c r="O132" s="72">
        <f t="shared" si="26"/>
        <v>0.02</v>
      </c>
      <c r="P132" s="72">
        <f t="shared" si="26"/>
        <v>224.39999999999998</v>
      </c>
      <c r="Q132" s="72">
        <f t="shared" si="26"/>
        <v>169.35</v>
      </c>
      <c r="R132" s="72">
        <f t="shared" si="26"/>
        <v>26.55</v>
      </c>
      <c r="S132" s="72">
        <f t="shared" si="26"/>
        <v>0.24</v>
      </c>
    </row>
    <row r="133" spans="1:19" ht="15.75" customHeight="1" x14ac:dyDescent="0.3">
      <c r="A133" s="70"/>
      <c r="B133" s="71" t="s">
        <v>69</v>
      </c>
      <c r="C133" s="71"/>
      <c r="D133" s="71"/>
      <c r="E133" s="71"/>
      <c r="F133" s="72">
        <f>F103+F113+F118+F127+F132</f>
        <v>2750</v>
      </c>
      <c r="G133" s="72">
        <f t="shared" ref="G133:S133" si="27">G103+G113+G118+G127+G132</f>
        <v>362.17999999999995</v>
      </c>
      <c r="H133" s="72">
        <f t="shared" si="27"/>
        <v>105.21333333333334</v>
      </c>
      <c r="I133" s="72">
        <f t="shared" si="27"/>
        <v>87.046000000000006</v>
      </c>
      <c r="J133" s="72">
        <f t="shared" si="27"/>
        <v>436.8993333333334</v>
      </c>
      <c r="K133" s="72">
        <f t="shared" si="27"/>
        <v>2947.68</v>
      </c>
      <c r="L133" s="72">
        <f t="shared" si="27"/>
        <v>2.3959999999999999</v>
      </c>
      <c r="M133" s="72">
        <f t="shared" si="27"/>
        <v>116.82000000000001</v>
      </c>
      <c r="N133" s="72">
        <f t="shared" si="27"/>
        <v>214.32</v>
      </c>
      <c r="O133" s="72">
        <f t="shared" si="27"/>
        <v>55.028000000000006</v>
      </c>
      <c r="P133" s="72">
        <f t="shared" si="27"/>
        <v>1113.2453333333333</v>
      </c>
      <c r="Q133" s="72">
        <f t="shared" si="27"/>
        <v>1364.9159999999999</v>
      </c>
      <c r="R133" s="72">
        <f t="shared" si="27"/>
        <v>332.02333333333337</v>
      </c>
      <c r="S133" s="72">
        <f t="shared" si="27"/>
        <v>20.656000000000002</v>
      </c>
    </row>
    <row r="134" spans="1:19" ht="15.75" customHeight="1" x14ac:dyDescent="0.3">
      <c r="A134" s="70"/>
      <c r="B134" s="71"/>
      <c r="C134" s="71"/>
      <c r="D134" s="71"/>
      <c r="E134" s="71"/>
      <c r="F134" s="73"/>
      <c r="G134" s="7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1:19" ht="15.75" customHeight="1" x14ac:dyDescent="0.3">
      <c r="A135" s="70"/>
      <c r="B135" s="71"/>
      <c r="C135" s="71"/>
      <c r="D135" s="71"/>
      <c r="E135" s="71"/>
      <c r="F135" s="73"/>
      <c r="G135" s="7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7" spans="1:19" ht="22.5" customHeight="1" x14ac:dyDescent="0.3">
      <c r="A137" s="70"/>
      <c r="B137" s="168" t="s">
        <v>177</v>
      </c>
      <c r="C137" s="168"/>
      <c r="D137" s="168"/>
      <c r="E137" s="168"/>
      <c r="F137" s="169">
        <f>F51+F92+F133</f>
        <v>8255</v>
      </c>
      <c r="G137" s="169" t="e">
        <f t="shared" ref="G137:S137" si="28">G51+G92+G133</f>
        <v>#REF!</v>
      </c>
      <c r="H137" s="169">
        <f t="shared" si="28"/>
        <v>319.13200000000006</v>
      </c>
      <c r="I137" s="169">
        <f t="shared" si="28"/>
        <v>271.23399999999998</v>
      </c>
      <c r="J137" s="169">
        <f t="shared" si="28"/>
        <v>1295.1199999999999</v>
      </c>
      <c r="K137" s="169">
        <f t="shared" si="28"/>
        <v>8918.17</v>
      </c>
      <c r="L137" s="169">
        <f t="shared" si="28"/>
        <v>55.10199999999999</v>
      </c>
      <c r="M137" s="169">
        <f t="shared" si="28"/>
        <v>499.488</v>
      </c>
      <c r="N137" s="169">
        <f t="shared" si="28"/>
        <v>645.26</v>
      </c>
      <c r="O137" s="169">
        <f t="shared" si="28"/>
        <v>153.76400000000001</v>
      </c>
      <c r="P137" s="169">
        <f t="shared" si="28"/>
        <v>3305.0740000000001</v>
      </c>
      <c r="Q137" s="169">
        <f t="shared" si="28"/>
        <v>3990.6120000000001</v>
      </c>
      <c r="R137" s="169">
        <f t="shared" si="28"/>
        <v>976.01099999999997</v>
      </c>
      <c r="S137" s="169">
        <f t="shared" si="28"/>
        <v>60.391999999999996</v>
      </c>
    </row>
    <row r="138" spans="1:19" ht="14.25" customHeight="1" x14ac:dyDescent="0.3">
      <c r="A138" s="70"/>
      <c r="B138" s="71"/>
      <c r="C138" s="71"/>
      <c r="D138" s="71"/>
      <c r="E138" s="71"/>
      <c r="F138" s="108"/>
      <c r="H138" s="102"/>
      <c r="I138" s="102"/>
      <c r="J138" s="102"/>
      <c r="K138" s="113"/>
      <c r="L138" s="152"/>
      <c r="M138" s="139"/>
      <c r="N138" s="139"/>
      <c r="O138" s="139"/>
      <c r="P138" s="139"/>
      <c r="Q138" s="139"/>
      <c r="R138" s="139"/>
      <c r="S138" s="139"/>
    </row>
    <row r="139" spans="1:19" ht="14.25" customHeight="1" x14ac:dyDescent="0.3">
      <c r="A139" s="170" t="s">
        <v>156</v>
      </c>
      <c r="B139" s="171"/>
      <c r="C139" s="172"/>
      <c r="D139" s="172"/>
      <c r="E139" s="173"/>
      <c r="F139" s="174"/>
      <c r="G139" s="108"/>
      <c r="H139" s="175"/>
      <c r="I139" s="175"/>
      <c r="J139" s="176"/>
      <c r="K139" s="177"/>
      <c r="L139" s="178"/>
      <c r="M139" s="179"/>
      <c r="N139" s="178"/>
      <c r="O139" s="178"/>
      <c r="P139" s="178"/>
      <c r="Q139" s="106"/>
    </row>
    <row r="140" spans="1:19" ht="14.25" customHeight="1" x14ac:dyDescent="0.25">
      <c r="A140" s="180" t="s">
        <v>157</v>
      </c>
      <c r="B140" s="180"/>
      <c r="C140" s="180"/>
      <c r="D140" s="180"/>
      <c r="E140" s="180"/>
      <c r="F140" s="180"/>
      <c r="G140" s="174"/>
      <c r="H140" s="180"/>
      <c r="I140" s="180"/>
      <c r="J140" s="180"/>
      <c r="K140" s="181"/>
    </row>
    <row r="141" spans="1:19" ht="14.25" customHeight="1" x14ac:dyDescent="0.3">
      <c r="A141" s="148" t="s">
        <v>158</v>
      </c>
      <c r="B141" s="61"/>
      <c r="C141" s="61"/>
      <c r="D141" s="61"/>
      <c r="E141" s="182"/>
      <c r="F141" s="41"/>
      <c r="G141" s="180"/>
      <c r="H141" s="112"/>
      <c r="I141" s="112"/>
      <c r="J141" s="113"/>
      <c r="K141" s="183"/>
      <c r="L141" s="184"/>
      <c r="M141" s="139"/>
      <c r="N141" s="139"/>
    </row>
    <row r="142" spans="1:19" ht="14.25" customHeight="1" x14ac:dyDescent="0.3">
      <c r="A142" s="148" t="s">
        <v>159</v>
      </c>
      <c r="B142" s="61"/>
      <c r="C142" s="61"/>
      <c r="D142" s="61"/>
      <c r="E142" s="182"/>
      <c r="F142" s="41"/>
      <c r="G142" s="41"/>
      <c r="H142" s="112"/>
      <c r="I142" s="112"/>
      <c r="J142" s="113"/>
      <c r="K142" s="183"/>
      <c r="L142" s="184"/>
      <c r="M142" s="139"/>
      <c r="N142" s="139"/>
    </row>
    <row r="143" spans="1:19" ht="14.25" customHeight="1" x14ac:dyDescent="0.3">
      <c r="A143" s="148" t="s">
        <v>160</v>
      </c>
      <c r="B143" s="185"/>
      <c r="C143" s="186"/>
      <c r="D143" s="61"/>
      <c r="E143" s="182"/>
      <c r="F143" s="41"/>
      <c r="G143" s="41"/>
      <c r="H143" s="112"/>
      <c r="I143" s="112"/>
      <c r="J143" s="113"/>
      <c r="K143" s="183"/>
      <c r="L143" s="184"/>
      <c r="M143" s="139"/>
      <c r="N143" s="139"/>
    </row>
  </sheetData>
  <mergeCells count="11">
    <mergeCell ref="G125:G126"/>
    <mergeCell ref="G111:G112"/>
    <mergeCell ref="G70:G71"/>
    <mergeCell ref="G84:G85"/>
    <mergeCell ref="A95:A96"/>
    <mergeCell ref="B7:P7"/>
    <mergeCell ref="B8:O9"/>
    <mergeCell ref="A12:A13"/>
    <mergeCell ref="G29:G30"/>
    <mergeCell ref="G43:G44"/>
    <mergeCell ref="A54:A55"/>
  </mergeCells>
  <pageMargins left="0" right="0" top="0.19685039370078741" bottom="0.19685039370078741" header="0.51181102362204722" footer="0.51181102362204722"/>
  <pageSetup paperSize="9" scale="72" fitToHeight="0" orientation="landscape" horizontalDpi="4294967293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4"/>
  <sheetViews>
    <sheetView topLeftCell="A270" zoomScale="90" zoomScaleNormal="90" workbookViewId="0">
      <selection activeCell="A285" sqref="A285:XFD285"/>
    </sheetView>
  </sheetViews>
  <sheetFormatPr defaultRowHeight="13.2" x14ac:dyDescent="0.25"/>
  <cols>
    <col min="1" max="1" width="10.33203125" style="138" customWidth="1"/>
    <col min="2" max="2" width="13.88671875" customWidth="1"/>
    <col min="3" max="3" width="11.109375" customWidth="1"/>
    <col min="4" max="4" width="8.44140625" customWidth="1"/>
    <col min="5" max="5" width="27.109375" customWidth="1"/>
    <col min="6" max="6" width="11.5546875" customWidth="1"/>
    <col min="7" max="7" width="11.5546875" hidden="1" customWidth="1"/>
    <col min="8" max="8" width="8.109375" customWidth="1"/>
    <col min="9" max="9" width="8" customWidth="1"/>
    <col min="10" max="10" width="8.5546875" customWidth="1"/>
    <col min="11" max="11" width="9.109375" customWidth="1"/>
    <col min="12" max="12" width="7.6640625" customWidth="1"/>
    <col min="13" max="13" width="8.33203125" customWidth="1"/>
    <col min="14" max="14" width="8.109375" customWidth="1"/>
    <col min="15" max="15" width="8" customWidth="1"/>
    <col min="16" max="16" width="8.88671875" customWidth="1"/>
    <col min="17" max="17" width="9.44140625" customWidth="1"/>
    <col min="18" max="18" width="9" customWidth="1"/>
    <col min="19" max="19" width="8.109375" customWidth="1"/>
  </cols>
  <sheetData>
    <row r="1" spans="1:28" x14ac:dyDescent="0.25">
      <c r="A1" s="1"/>
      <c r="B1" s="2"/>
      <c r="C1" s="2"/>
      <c r="D1" s="2"/>
      <c r="E1" s="2"/>
      <c r="F1" s="3"/>
      <c r="G1" s="3"/>
      <c r="H1" s="2"/>
      <c r="I1" s="2"/>
      <c r="J1" s="2"/>
      <c r="K1" s="2"/>
      <c r="L1" s="4"/>
      <c r="M1" s="5" t="s">
        <v>0</v>
      </c>
      <c r="N1" s="5"/>
      <c r="O1" s="2"/>
      <c r="P1" s="2"/>
      <c r="Q1" s="2"/>
    </row>
    <row r="2" spans="1:28" x14ac:dyDescent="0.25">
      <c r="A2" s="6" t="s">
        <v>1</v>
      </c>
      <c r="B2" s="7"/>
      <c r="C2" s="2" t="s">
        <v>2</v>
      </c>
      <c r="D2" s="2"/>
      <c r="E2" s="2"/>
      <c r="K2" s="8" t="s">
        <v>3</v>
      </c>
      <c r="L2" s="9"/>
      <c r="M2" s="5" t="s">
        <v>4</v>
      </c>
      <c r="N2" s="5"/>
      <c r="O2" s="2"/>
      <c r="P2" s="2"/>
      <c r="Q2" s="2"/>
    </row>
    <row r="3" spans="1:28" x14ac:dyDescent="0.25">
      <c r="A3" s="1"/>
      <c r="B3" s="3"/>
      <c r="C3" s="2" t="s">
        <v>5</v>
      </c>
      <c r="D3" s="2"/>
      <c r="E3" s="2"/>
      <c r="K3" s="2"/>
      <c r="L3" s="4"/>
      <c r="M3" s="5"/>
      <c r="N3" s="5"/>
      <c r="O3" s="2"/>
      <c r="P3" s="2"/>
      <c r="Q3" s="2"/>
    </row>
    <row r="4" spans="1:28" x14ac:dyDescent="0.25">
      <c r="A4" s="1"/>
      <c r="B4" s="2"/>
      <c r="C4" s="2"/>
      <c r="D4" s="2"/>
      <c r="E4" s="2"/>
      <c r="F4" s="3"/>
      <c r="G4" s="3"/>
      <c r="H4" s="2"/>
      <c r="I4" s="2"/>
      <c r="J4" s="2"/>
      <c r="K4" s="2"/>
      <c r="L4" s="10"/>
      <c r="M4" s="11"/>
      <c r="N4" s="2"/>
      <c r="O4" s="2"/>
      <c r="P4" s="2"/>
      <c r="Q4" s="2"/>
    </row>
    <row r="5" spans="1:28" x14ac:dyDescent="0.25">
      <c r="A5" s="12"/>
      <c r="B5" s="5"/>
      <c r="C5" s="2"/>
      <c r="D5" s="2"/>
      <c r="E5" s="2"/>
      <c r="F5" s="3"/>
      <c r="G5" s="3"/>
      <c r="H5" s="2"/>
      <c r="I5" s="2"/>
      <c r="J5" s="2"/>
      <c r="K5" s="2"/>
      <c r="L5" s="10"/>
      <c r="M5" s="2"/>
      <c r="N5" s="2"/>
      <c r="O5" s="2"/>
      <c r="P5" s="2"/>
      <c r="Q5" s="2"/>
    </row>
    <row r="7" spans="1:28" ht="14.25" customHeight="1" x14ac:dyDescent="0.3">
      <c r="A7" s="13"/>
      <c r="B7" s="14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28" ht="14.25" customHeight="1" x14ac:dyDescent="0.3">
      <c r="A8" s="15"/>
      <c r="B8" s="16" t="s">
        <v>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/>
      <c r="R8" s="19"/>
      <c r="S8" s="18"/>
      <c r="T8" s="20"/>
      <c r="U8" s="19"/>
      <c r="V8" s="18"/>
      <c r="W8" s="18"/>
      <c r="X8" s="18"/>
      <c r="Y8" s="18"/>
      <c r="Z8" s="18"/>
      <c r="AA8" s="18"/>
      <c r="AB8" s="18"/>
    </row>
    <row r="9" spans="1:28" ht="14.25" customHeight="1" x14ac:dyDescent="0.3">
      <c r="A9" s="2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2"/>
      <c r="Q9" s="18"/>
      <c r="R9" s="19"/>
      <c r="S9" s="18"/>
      <c r="T9" s="20"/>
      <c r="U9" s="19"/>
      <c r="V9" s="18"/>
      <c r="W9" s="18"/>
      <c r="X9" s="18"/>
      <c r="Y9" s="18"/>
      <c r="Z9" s="18"/>
      <c r="AA9" s="18"/>
      <c r="AB9" s="18"/>
    </row>
    <row r="10" spans="1:28" ht="14.25" customHeight="1" x14ac:dyDescent="0.3">
      <c r="A10" s="23" t="s">
        <v>8</v>
      </c>
      <c r="B10" s="24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2"/>
      <c r="Q10" s="18"/>
      <c r="R10" s="19"/>
      <c r="S10" s="18"/>
      <c r="T10" s="20"/>
      <c r="U10" s="19"/>
      <c r="V10" s="18"/>
      <c r="W10" s="18"/>
      <c r="X10" s="18"/>
      <c r="Y10" s="18"/>
      <c r="Z10" s="18"/>
      <c r="AA10" s="18"/>
      <c r="AB10" s="18"/>
    </row>
    <row r="11" spans="1:28" ht="17.25" customHeight="1" x14ac:dyDescent="0.3">
      <c r="A11" s="25"/>
      <c r="B11" s="26" t="s">
        <v>178</v>
      </c>
      <c r="C11" s="27">
        <v>44809</v>
      </c>
      <c r="D11" s="26"/>
      <c r="E11" s="26"/>
      <c r="F11" s="26"/>
      <c r="G11" s="2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28" ht="14.25" customHeight="1" x14ac:dyDescent="0.3">
      <c r="A12" s="29" t="s">
        <v>11</v>
      </c>
      <c r="B12" s="26" t="s">
        <v>12</v>
      </c>
      <c r="C12" s="26"/>
      <c r="D12" s="26"/>
      <c r="E12" s="26"/>
      <c r="F12" s="30" t="s">
        <v>13</v>
      </c>
      <c r="G12" s="30" t="s">
        <v>14</v>
      </c>
      <c r="H12" s="30" t="s">
        <v>15</v>
      </c>
      <c r="I12" s="30" t="s">
        <v>16</v>
      </c>
      <c r="J12" s="31" t="s">
        <v>17</v>
      </c>
      <c r="K12" s="30" t="s">
        <v>18</v>
      </c>
      <c r="L12" s="32" t="s">
        <v>19</v>
      </c>
      <c r="M12" s="32" t="s">
        <v>20</v>
      </c>
      <c r="N12" s="32" t="s">
        <v>21</v>
      </c>
      <c r="O12" s="32" t="s">
        <v>22</v>
      </c>
      <c r="P12" s="32" t="s">
        <v>23</v>
      </c>
      <c r="Q12" s="32" t="s">
        <v>24</v>
      </c>
      <c r="R12" s="32" t="s">
        <v>25</v>
      </c>
      <c r="S12" s="32" t="s">
        <v>26</v>
      </c>
    </row>
    <row r="13" spans="1:28" ht="14.25" customHeight="1" x14ac:dyDescent="0.3">
      <c r="A13" s="33"/>
      <c r="B13" s="26"/>
      <c r="C13" s="26"/>
      <c r="D13" s="26"/>
      <c r="E13" s="26"/>
      <c r="F13" s="34"/>
      <c r="G13" s="34"/>
      <c r="H13" s="34"/>
      <c r="I13" s="34"/>
      <c r="J13" s="34"/>
      <c r="K13" s="35"/>
      <c r="L13" s="36"/>
      <c r="M13" s="37"/>
      <c r="N13" s="37"/>
      <c r="O13" s="37"/>
      <c r="P13" s="37"/>
      <c r="Q13" s="37"/>
      <c r="R13" s="37"/>
      <c r="S13" s="37"/>
    </row>
    <row r="14" spans="1:28" ht="14.25" customHeight="1" x14ac:dyDescent="0.3">
      <c r="A14" s="25"/>
      <c r="B14" s="26" t="s">
        <v>27</v>
      </c>
      <c r="C14" s="26"/>
      <c r="D14" s="26"/>
      <c r="E14" s="26"/>
      <c r="F14" s="34"/>
      <c r="G14" s="34"/>
      <c r="H14" s="34"/>
      <c r="I14" s="34"/>
      <c r="J14" s="34"/>
      <c r="K14" s="35"/>
      <c r="L14" s="37"/>
      <c r="M14" s="37"/>
      <c r="N14" s="37"/>
      <c r="O14" s="37"/>
      <c r="P14" s="37"/>
      <c r="Q14" s="37"/>
      <c r="R14" s="37"/>
      <c r="S14" s="37"/>
    </row>
    <row r="15" spans="1:28" ht="14.25" customHeight="1" x14ac:dyDescent="0.3">
      <c r="A15" s="38" t="s">
        <v>28</v>
      </c>
      <c r="B15" s="35" t="s">
        <v>169</v>
      </c>
      <c r="C15" s="35"/>
      <c r="D15" s="26"/>
      <c r="E15" s="39"/>
      <c r="F15" s="40" t="s">
        <v>163</v>
      </c>
      <c r="G15" s="41">
        <v>5</v>
      </c>
      <c r="H15" s="42">
        <v>6.58</v>
      </c>
      <c r="I15" s="42">
        <v>6.65</v>
      </c>
      <c r="J15" s="43"/>
      <c r="K15" s="44">
        <v>85.8</v>
      </c>
      <c r="L15" s="43">
        <v>0.02</v>
      </c>
      <c r="M15" s="45">
        <v>0.18</v>
      </c>
      <c r="N15" s="45">
        <v>52.5</v>
      </c>
      <c r="O15" s="45"/>
      <c r="P15" s="46">
        <v>250</v>
      </c>
      <c r="Q15" s="46">
        <v>150</v>
      </c>
      <c r="R15" s="46">
        <v>13.75</v>
      </c>
      <c r="S15" s="46">
        <v>0.18</v>
      </c>
    </row>
    <row r="16" spans="1:28" ht="14.25" customHeight="1" x14ac:dyDescent="0.3">
      <c r="A16" s="47" t="s">
        <v>96</v>
      </c>
      <c r="B16" s="35" t="s">
        <v>126</v>
      </c>
      <c r="C16" s="35"/>
      <c r="D16" s="26"/>
      <c r="E16" s="26"/>
      <c r="F16" s="48">
        <v>200</v>
      </c>
      <c r="G16" s="49"/>
      <c r="H16" s="119">
        <v>37.24</v>
      </c>
      <c r="I16" s="43">
        <v>26.67</v>
      </c>
      <c r="J16" s="43">
        <v>50.97</v>
      </c>
      <c r="K16" s="44">
        <v>594.4</v>
      </c>
      <c r="L16" s="50">
        <v>0.14000000000000001</v>
      </c>
      <c r="M16" s="50">
        <v>0.78</v>
      </c>
      <c r="N16" s="50">
        <v>92.6</v>
      </c>
      <c r="O16" s="50">
        <v>0.94</v>
      </c>
      <c r="P16" s="50">
        <v>386.9</v>
      </c>
      <c r="Q16" s="50">
        <v>486.5</v>
      </c>
      <c r="R16" s="50">
        <v>54.6</v>
      </c>
      <c r="S16" s="50">
        <v>1.46</v>
      </c>
    </row>
    <row r="17" spans="1:19" ht="14.25" customHeight="1" x14ac:dyDescent="0.25">
      <c r="A17" s="51" t="s">
        <v>32</v>
      </c>
      <c r="B17" s="52" t="s">
        <v>33</v>
      </c>
      <c r="C17" s="53"/>
      <c r="D17" s="53"/>
      <c r="F17" s="54">
        <v>200</v>
      </c>
      <c r="G17" s="55">
        <v>10</v>
      </c>
      <c r="H17" s="56">
        <v>0.56999999999999995</v>
      </c>
      <c r="I17" s="56">
        <v>0.06</v>
      </c>
      <c r="J17" s="56">
        <v>30.2</v>
      </c>
      <c r="K17" s="57">
        <v>123.6</v>
      </c>
      <c r="L17" s="57">
        <v>2E-3</v>
      </c>
      <c r="M17" s="58">
        <v>1.1000000000000001</v>
      </c>
      <c r="N17" s="59"/>
      <c r="O17" s="58"/>
      <c r="P17" s="58">
        <v>15.7</v>
      </c>
      <c r="Q17" s="58">
        <v>16.3</v>
      </c>
      <c r="R17" s="58">
        <v>3.36</v>
      </c>
      <c r="S17" s="58">
        <v>0.37</v>
      </c>
    </row>
    <row r="18" spans="1:19" s="63" customFormat="1" ht="29.25" customHeight="1" x14ac:dyDescent="0.3">
      <c r="A18" s="60" t="s">
        <v>34</v>
      </c>
      <c r="B18" s="61" t="s">
        <v>35</v>
      </c>
      <c r="C18" s="61"/>
      <c r="D18" s="61"/>
      <c r="E18" s="61"/>
      <c r="F18" s="40">
        <v>50</v>
      </c>
      <c r="G18" s="49">
        <v>5</v>
      </c>
      <c r="H18" s="43">
        <v>7.11</v>
      </c>
      <c r="I18" s="43">
        <v>0.9</v>
      </c>
      <c r="J18" s="43">
        <v>43.5</v>
      </c>
      <c r="K18" s="62">
        <v>211.5</v>
      </c>
      <c r="L18" s="45">
        <v>0.15</v>
      </c>
      <c r="M18" s="45"/>
      <c r="N18" s="45"/>
      <c r="O18" s="45">
        <v>1.2</v>
      </c>
      <c r="P18" s="45">
        <v>20.7</v>
      </c>
      <c r="Q18" s="45">
        <v>78.3</v>
      </c>
      <c r="R18" s="45">
        <v>29.7</v>
      </c>
      <c r="S18" s="45">
        <v>1.8</v>
      </c>
    </row>
    <row r="19" spans="1:19" s="63" customFormat="1" ht="29.25" customHeight="1" x14ac:dyDescent="0.25">
      <c r="A19" s="51" t="s">
        <v>36</v>
      </c>
      <c r="B19" s="53" t="s">
        <v>73</v>
      </c>
      <c r="C19" s="53"/>
      <c r="D19" s="53"/>
      <c r="E19"/>
      <c r="F19" s="64">
        <v>150</v>
      </c>
      <c r="G19" s="65">
        <v>10</v>
      </c>
      <c r="H19" s="19">
        <v>0.8</v>
      </c>
      <c r="I19" s="19">
        <v>0.8</v>
      </c>
      <c r="J19" s="18">
        <v>19.600000000000001</v>
      </c>
      <c r="K19" s="20">
        <v>64</v>
      </c>
      <c r="L19" s="66">
        <v>0.06</v>
      </c>
      <c r="M19" s="67">
        <v>20</v>
      </c>
      <c r="N19" s="68"/>
      <c r="O19" s="69">
        <v>0.4</v>
      </c>
      <c r="P19" s="69">
        <v>32</v>
      </c>
      <c r="Q19" s="69">
        <v>22</v>
      </c>
      <c r="R19" s="69">
        <v>18</v>
      </c>
      <c r="S19" s="69">
        <v>4.4000000000000004</v>
      </c>
    </row>
    <row r="20" spans="1:19" ht="26.25" customHeight="1" x14ac:dyDescent="0.3">
      <c r="A20" s="70"/>
      <c r="B20" s="71" t="s">
        <v>38</v>
      </c>
      <c r="C20" s="61"/>
      <c r="D20" s="61"/>
      <c r="E20" s="61"/>
      <c r="F20" s="72">
        <f>45+400+200</f>
        <v>645</v>
      </c>
      <c r="G20" s="72">
        <f>SUM(G15:G19)</f>
        <v>30</v>
      </c>
      <c r="H20" s="72">
        <f>SUM(H15:H19)</f>
        <v>52.3</v>
      </c>
      <c r="I20" s="72">
        <f t="shared" ref="I20:S20" si="0">SUM(I15:I19)</f>
        <v>35.08</v>
      </c>
      <c r="J20" s="72">
        <f t="shared" si="0"/>
        <v>144.27000000000001</v>
      </c>
      <c r="K20" s="72">
        <f t="shared" si="0"/>
        <v>1079.3</v>
      </c>
      <c r="L20" s="72">
        <f t="shared" si="0"/>
        <v>0.372</v>
      </c>
      <c r="M20" s="72">
        <f t="shared" si="0"/>
        <v>22.06</v>
      </c>
      <c r="N20" s="72">
        <f t="shared" si="0"/>
        <v>145.1</v>
      </c>
      <c r="O20" s="72">
        <f t="shared" si="0"/>
        <v>2.5399999999999996</v>
      </c>
      <c r="P20" s="72">
        <f t="shared" si="0"/>
        <v>705.30000000000007</v>
      </c>
      <c r="Q20" s="72">
        <f t="shared" si="0"/>
        <v>753.09999999999991</v>
      </c>
      <c r="R20" s="72">
        <f t="shared" si="0"/>
        <v>119.41</v>
      </c>
      <c r="S20" s="72">
        <f t="shared" si="0"/>
        <v>8.2100000000000009</v>
      </c>
    </row>
    <row r="21" spans="1:19" ht="15.75" customHeight="1" x14ac:dyDescent="0.3">
      <c r="A21" s="70"/>
      <c r="B21" s="71"/>
      <c r="C21" s="61"/>
      <c r="D21" s="61"/>
      <c r="E21" s="61"/>
      <c r="F21" s="40"/>
      <c r="G21" s="40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4.25" customHeight="1" x14ac:dyDescent="0.3">
      <c r="A22" s="70"/>
      <c r="B22" s="71" t="s">
        <v>39</v>
      </c>
      <c r="C22" s="71"/>
      <c r="D22" s="71"/>
      <c r="E22" s="71"/>
      <c r="F22" s="73"/>
      <c r="G22" s="73"/>
      <c r="H22" s="72"/>
      <c r="I22" s="72"/>
      <c r="J22" s="72"/>
      <c r="K22" s="74"/>
      <c r="L22" s="37"/>
      <c r="M22" s="37"/>
      <c r="N22" s="37"/>
      <c r="O22" s="37"/>
      <c r="P22" s="37"/>
      <c r="Q22" s="37"/>
      <c r="R22" s="37"/>
      <c r="S22" s="37"/>
    </row>
    <row r="23" spans="1:19" ht="14.25" customHeight="1" x14ac:dyDescent="0.3">
      <c r="A23" s="75" t="s">
        <v>40</v>
      </c>
      <c r="B23" s="76" t="s">
        <v>179</v>
      </c>
      <c r="C23" s="76"/>
      <c r="D23" s="76"/>
      <c r="F23" s="77">
        <v>100</v>
      </c>
      <c r="G23" s="78">
        <v>25</v>
      </c>
      <c r="H23" s="79">
        <v>1.27</v>
      </c>
      <c r="I23" s="79">
        <v>7.1</v>
      </c>
      <c r="J23" s="79">
        <v>13.07</v>
      </c>
      <c r="K23" s="79">
        <v>121.22</v>
      </c>
      <c r="L23" s="80">
        <v>0.02</v>
      </c>
      <c r="M23" s="80">
        <v>7.52</v>
      </c>
      <c r="N23" s="81"/>
      <c r="O23" s="80"/>
      <c r="P23" s="80">
        <v>34.15</v>
      </c>
      <c r="Q23" s="80">
        <v>37.119999999999997</v>
      </c>
      <c r="R23" s="80">
        <v>19.63</v>
      </c>
      <c r="S23" s="80">
        <v>1.73</v>
      </c>
    </row>
    <row r="24" spans="1:19" ht="14.25" customHeight="1" x14ac:dyDescent="0.3">
      <c r="A24" s="60" t="s">
        <v>74</v>
      </c>
      <c r="B24" s="82" t="s">
        <v>180</v>
      </c>
      <c r="C24" s="82"/>
      <c r="D24" s="82"/>
      <c r="E24" s="82"/>
      <c r="F24" s="40">
        <v>250</v>
      </c>
      <c r="G24" s="49">
        <v>25</v>
      </c>
      <c r="H24" s="41">
        <v>2.69</v>
      </c>
      <c r="I24" s="41">
        <v>2.84</v>
      </c>
      <c r="J24" s="41">
        <v>17.14</v>
      </c>
      <c r="K24" s="41">
        <v>104.75</v>
      </c>
      <c r="L24" s="45">
        <v>0.11</v>
      </c>
      <c r="M24" s="45" t="s">
        <v>76</v>
      </c>
      <c r="N24" s="45"/>
      <c r="O24" s="45">
        <v>1.42</v>
      </c>
      <c r="P24" s="45">
        <v>24.6</v>
      </c>
      <c r="Q24" s="45">
        <v>66.650000000000006</v>
      </c>
      <c r="R24" s="45">
        <v>27</v>
      </c>
      <c r="S24" s="45">
        <v>1.08</v>
      </c>
    </row>
    <row r="25" spans="1:19" ht="14.25" customHeight="1" x14ac:dyDescent="0.3">
      <c r="A25" s="38" t="s">
        <v>45</v>
      </c>
      <c r="B25" s="61" t="s">
        <v>187</v>
      </c>
      <c r="C25" s="61"/>
      <c r="D25" s="83"/>
      <c r="E25" s="83"/>
      <c r="F25" s="48" t="s">
        <v>47</v>
      </c>
      <c r="G25" s="49">
        <v>45</v>
      </c>
      <c r="H25" s="42">
        <v>23.4</v>
      </c>
      <c r="I25" s="42">
        <v>18.559999999999999</v>
      </c>
      <c r="J25" s="43">
        <v>0.36</v>
      </c>
      <c r="K25" s="44">
        <v>262</v>
      </c>
      <c r="L25" s="50">
        <v>0.04</v>
      </c>
      <c r="M25" s="50">
        <v>2.36</v>
      </c>
      <c r="N25" s="50">
        <v>58.2</v>
      </c>
      <c r="O25" s="50">
        <v>0.92</v>
      </c>
      <c r="P25" s="50">
        <v>53.6</v>
      </c>
      <c r="Q25" s="50">
        <v>164</v>
      </c>
      <c r="R25" s="50">
        <v>20.28</v>
      </c>
      <c r="S25" s="50">
        <v>1.88</v>
      </c>
    </row>
    <row r="26" spans="1:19" ht="14.25" customHeight="1" x14ac:dyDescent="0.3">
      <c r="A26" s="70"/>
      <c r="B26" s="61" t="s">
        <v>48</v>
      </c>
      <c r="C26" s="61"/>
      <c r="D26" s="61"/>
      <c r="E26" s="61"/>
      <c r="F26" s="40">
        <v>180</v>
      </c>
      <c r="G26" s="49"/>
      <c r="H26" s="43">
        <v>2.79</v>
      </c>
      <c r="I26" s="43">
        <v>3.42</v>
      </c>
      <c r="J26" s="84">
        <v>6.01</v>
      </c>
      <c r="K26" s="44">
        <v>65.37</v>
      </c>
      <c r="L26" s="50">
        <v>1.7000000000000001E-2</v>
      </c>
      <c r="M26" s="50">
        <v>40.97</v>
      </c>
      <c r="N26" s="50">
        <v>16.37</v>
      </c>
      <c r="O26" s="50"/>
      <c r="P26" s="50">
        <v>7.38</v>
      </c>
      <c r="Q26" s="50">
        <v>10.08</v>
      </c>
      <c r="R26" s="50">
        <v>4.1539999999999999</v>
      </c>
      <c r="S26" s="50">
        <v>0.216</v>
      </c>
    </row>
    <row r="27" spans="1:19" ht="14.25" customHeight="1" x14ac:dyDescent="0.25">
      <c r="A27" s="85">
        <v>376</v>
      </c>
      <c r="B27" s="63" t="s">
        <v>186</v>
      </c>
      <c r="C27" s="63"/>
      <c r="D27" s="63"/>
      <c r="E27" s="63"/>
      <c r="F27" s="67">
        <v>200</v>
      </c>
      <c r="G27" s="86">
        <v>10</v>
      </c>
      <c r="H27" s="87">
        <v>7.0000000000000007E-2</v>
      </c>
      <c r="I27" s="87">
        <v>0.02</v>
      </c>
      <c r="J27" s="87">
        <v>15</v>
      </c>
      <c r="K27" s="87">
        <v>60</v>
      </c>
      <c r="L27" s="87"/>
      <c r="M27" s="87">
        <v>0.03</v>
      </c>
      <c r="N27" s="88"/>
      <c r="O27" s="88"/>
      <c r="P27" s="88">
        <v>11.1</v>
      </c>
      <c r="Q27" s="88">
        <v>2.8</v>
      </c>
      <c r="R27" s="88">
        <v>1.4</v>
      </c>
      <c r="S27" s="88">
        <v>0.28000000000000003</v>
      </c>
    </row>
    <row r="28" spans="1:19" s="92" customFormat="1" ht="14.25" customHeight="1" x14ac:dyDescent="0.25">
      <c r="A28" s="89" t="s">
        <v>50</v>
      </c>
      <c r="B28" s="90" t="s">
        <v>51</v>
      </c>
      <c r="C28" s="90"/>
      <c r="D28" s="91"/>
      <c r="F28" s="93">
        <v>50</v>
      </c>
      <c r="G28" s="94">
        <v>5</v>
      </c>
      <c r="H28" s="95">
        <v>3.95</v>
      </c>
      <c r="I28" s="95">
        <v>0.5</v>
      </c>
      <c r="J28" s="95">
        <v>24.17</v>
      </c>
      <c r="K28" s="96">
        <v>117.5</v>
      </c>
      <c r="L28" s="95">
        <v>0.09</v>
      </c>
      <c r="M28" s="58"/>
      <c r="N28" s="59"/>
      <c r="O28" s="58">
        <v>0.67</v>
      </c>
      <c r="P28" s="58">
        <v>11.5</v>
      </c>
      <c r="Q28" s="58">
        <v>43.5</v>
      </c>
      <c r="R28" s="58">
        <v>16.5</v>
      </c>
      <c r="S28" s="58">
        <v>1</v>
      </c>
    </row>
    <row r="29" spans="1:19" s="92" customFormat="1" ht="14.25" customHeight="1" x14ac:dyDescent="0.3">
      <c r="A29" s="89" t="s">
        <v>52</v>
      </c>
      <c r="B29" s="61" t="s">
        <v>53</v>
      </c>
      <c r="C29" s="61"/>
      <c r="D29" s="61"/>
      <c r="E29" s="61"/>
      <c r="F29" s="97">
        <v>50</v>
      </c>
      <c r="G29" s="94"/>
      <c r="H29" s="43">
        <v>4.95</v>
      </c>
      <c r="I29" s="43">
        <v>0.9</v>
      </c>
      <c r="J29" s="43">
        <v>29.7</v>
      </c>
      <c r="K29" s="43">
        <v>148.5</v>
      </c>
      <c r="L29" s="43">
        <v>0.13</v>
      </c>
      <c r="M29" s="43">
        <v>0</v>
      </c>
      <c r="N29" s="43"/>
      <c r="O29" s="43"/>
      <c r="P29" s="43">
        <v>21.75</v>
      </c>
      <c r="Q29" s="43">
        <v>112.5</v>
      </c>
      <c r="R29" s="43">
        <v>35.25</v>
      </c>
      <c r="S29" s="43">
        <v>2.93</v>
      </c>
    </row>
    <row r="30" spans="1:19" ht="15" customHeight="1" x14ac:dyDescent="0.3">
      <c r="A30" s="70"/>
      <c r="B30" s="71" t="s">
        <v>38</v>
      </c>
      <c r="C30" s="71"/>
      <c r="D30" s="71"/>
      <c r="E30" s="71"/>
      <c r="F30" s="73">
        <f>SUM(F23:G29)</f>
        <v>940</v>
      </c>
      <c r="G30" s="72" t="e">
        <f>G23+G24+G25+#REF!+G27+G28</f>
        <v>#REF!</v>
      </c>
      <c r="H30" s="72">
        <f>SUM(H24:H29)</f>
        <v>37.85</v>
      </c>
      <c r="I30" s="72">
        <f>SUM(I24:I29)</f>
        <v>26.24</v>
      </c>
      <c r="J30" s="72">
        <f>SUM(J24:J29)</f>
        <v>92.38</v>
      </c>
      <c r="K30" s="72">
        <f>SUM(K24:K29)</f>
        <v>758.12</v>
      </c>
      <c r="L30" s="72">
        <f>SUM(L24:L29)</f>
        <v>0.38700000000000001</v>
      </c>
      <c r="M30" s="72">
        <f>SUM(M24:M29)</f>
        <v>43.36</v>
      </c>
      <c r="N30" s="72">
        <f>SUM(N24:N29)</f>
        <v>74.570000000000007</v>
      </c>
      <c r="O30" s="72">
        <f>SUM(O24:O29)</f>
        <v>3.01</v>
      </c>
      <c r="P30" s="72">
        <f>SUM(P24:P29)</f>
        <v>129.93</v>
      </c>
      <c r="Q30" s="72">
        <f>SUM(Q24:Q29)</f>
        <v>399.53000000000003</v>
      </c>
      <c r="R30" s="72">
        <f>SUM(R24:R29)</f>
        <v>104.584</v>
      </c>
      <c r="S30" s="72">
        <f>SUM(S24:S29)</f>
        <v>7.386000000000001</v>
      </c>
    </row>
    <row r="31" spans="1:19" ht="15" customHeight="1" x14ac:dyDescent="0.3">
      <c r="A31" s="70"/>
      <c r="B31" s="71"/>
      <c r="C31" s="71"/>
      <c r="D31" s="71"/>
      <c r="E31" s="71"/>
      <c r="F31" s="7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4.25" customHeight="1" x14ac:dyDescent="0.3">
      <c r="A32" s="70"/>
      <c r="B32" s="71" t="s">
        <v>54</v>
      </c>
      <c r="C32" s="71"/>
      <c r="D32" s="71"/>
      <c r="E32" s="71"/>
      <c r="F32" s="73"/>
      <c r="G32" s="73"/>
      <c r="H32" s="72"/>
      <c r="I32" s="72"/>
      <c r="J32" s="72"/>
      <c r="K32" s="74"/>
      <c r="L32" s="37"/>
      <c r="M32" s="37"/>
      <c r="N32" s="37"/>
      <c r="O32" s="37"/>
      <c r="P32" s="37"/>
      <c r="Q32" s="37"/>
      <c r="R32" s="37"/>
      <c r="S32" s="37"/>
    </row>
    <row r="33" spans="1:19" ht="23.25" customHeight="1" x14ac:dyDescent="0.3">
      <c r="A33" s="98" t="s">
        <v>55</v>
      </c>
      <c r="B33" s="61" t="s">
        <v>56</v>
      </c>
      <c r="C33" s="83"/>
      <c r="D33" s="83"/>
      <c r="E33" s="83"/>
      <c r="F33" s="48">
        <v>50</v>
      </c>
      <c r="G33" s="41">
        <v>43</v>
      </c>
      <c r="H33" s="43">
        <v>3.3933333333333331</v>
      </c>
      <c r="I33" s="43">
        <v>6.98</v>
      </c>
      <c r="J33" s="43">
        <v>21.073333333333334</v>
      </c>
      <c r="K33" s="43">
        <v>160.5</v>
      </c>
      <c r="L33" s="43">
        <v>0.06</v>
      </c>
      <c r="M33" s="43">
        <v>0</v>
      </c>
      <c r="N33" s="43">
        <v>0</v>
      </c>
      <c r="O33" s="43">
        <v>0</v>
      </c>
      <c r="P33" s="43">
        <v>10.653333333333334</v>
      </c>
      <c r="Q33" s="43">
        <v>38.4</v>
      </c>
      <c r="R33" s="43">
        <v>14.133333333333333</v>
      </c>
      <c r="S33" s="43">
        <v>0.70000000000000007</v>
      </c>
    </row>
    <row r="34" spans="1:19" s="92" customFormat="1" ht="14.25" customHeight="1" x14ac:dyDescent="0.3">
      <c r="A34" s="47">
        <v>348</v>
      </c>
      <c r="B34" s="99" t="s">
        <v>173</v>
      </c>
      <c r="C34" s="99"/>
      <c r="D34" s="99"/>
      <c r="E34" s="99"/>
      <c r="F34" s="100">
        <v>200</v>
      </c>
      <c r="G34" s="41">
        <v>10</v>
      </c>
      <c r="H34" s="101">
        <v>1.35</v>
      </c>
      <c r="I34" s="101">
        <v>0.08</v>
      </c>
      <c r="J34" s="101">
        <v>27.85</v>
      </c>
      <c r="K34" s="101">
        <v>122.2</v>
      </c>
      <c r="L34" s="101"/>
      <c r="M34" s="101"/>
      <c r="N34" s="101"/>
      <c r="O34" s="101"/>
      <c r="P34" s="101"/>
      <c r="Q34" s="101"/>
      <c r="R34" s="101"/>
      <c r="S34" s="101"/>
    </row>
    <row r="35" spans="1:19" ht="14.25" customHeight="1" x14ac:dyDescent="0.3">
      <c r="A35" s="70"/>
      <c r="B35" s="71" t="s">
        <v>38</v>
      </c>
      <c r="C35" s="71"/>
      <c r="D35" s="71"/>
      <c r="E35" s="71"/>
      <c r="F35" s="73">
        <f>SUM(F33:F34)</f>
        <v>250</v>
      </c>
      <c r="G35" s="72">
        <f>SUM(G33:G34)</f>
        <v>53</v>
      </c>
      <c r="H35" s="72">
        <f t="shared" ref="H35:S35" si="1">SUM(H33:H34)</f>
        <v>4.7433333333333332</v>
      </c>
      <c r="I35" s="72">
        <f t="shared" si="1"/>
        <v>7.0600000000000005</v>
      </c>
      <c r="J35" s="72">
        <f t="shared" si="1"/>
        <v>48.923333333333332</v>
      </c>
      <c r="K35" s="72">
        <f t="shared" si="1"/>
        <v>282.7</v>
      </c>
      <c r="L35" s="72">
        <f t="shared" si="1"/>
        <v>0.06</v>
      </c>
      <c r="M35" s="72">
        <f t="shared" si="1"/>
        <v>0</v>
      </c>
      <c r="N35" s="72">
        <f t="shared" si="1"/>
        <v>0</v>
      </c>
      <c r="O35" s="72">
        <f t="shared" si="1"/>
        <v>0</v>
      </c>
      <c r="P35" s="72">
        <f t="shared" si="1"/>
        <v>10.653333333333334</v>
      </c>
      <c r="Q35" s="72">
        <f t="shared" si="1"/>
        <v>38.4</v>
      </c>
      <c r="R35" s="72">
        <f t="shared" si="1"/>
        <v>14.133333333333333</v>
      </c>
      <c r="S35" s="72">
        <f t="shared" si="1"/>
        <v>0.70000000000000007</v>
      </c>
    </row>
    <row r="36" spans="1:19" ht="14.25" customHeight="1" x14ac:dyDescent="0.3">
      <c r="A36" s="70"/>
      <c r="B36" s="71"/>
      <c r="C36" s="71"/>
      <c r="D36" s="71"/>
      <c r="E36" s="71"/>
      <c r="F36" s="73"/>
      <c r="G36" s="73"/>
      <c r="H36" s="72"/>
      <c r="I36" s="72"/>
      <c r="J36" s="102"/>
      <c r="K36" s="74"/>
      <c r="L36" s="37"/>
      <c r="M36" s="37"/>
      <c r="N36" s="37"/>
      <c r="O36" s="37"/>
      <c r="P36" s="37"/>
      <c r="Q36" s="37"/>
      <c r="R36" s="37"/>
      <c r="S36" s="37"/>
    </row>
    <row r="37" spans="1:19" ht="14.25" customHeight="1" x14ac:dyDescent="0.3">
      <c r="A37" s="70"/>
      <c r="B37" s="71" t="s">
        <v>58</v>
      </c>
      <c r="C37" s="71"/>
      <c r="D37" s="71"/>
      <c r="E37" s="71"/>
      <c r="F37" s="73"/>
      <c r="G37" s="73"/>
      <c r="H37" s="72"/>
      <c r="I37" s="72"/>
      <c r="J37" s="102"/>
      <c r="K37" s="74"/>
      <c r="L37" s="37"/>
      <c r="M37" s="37"/>
      <c r="N37" s="37"/>
      <c r="O37" s="37"/>
      <c r="P37" s="37"/>
      <c r="Q37" s="37"/>
      <c r="R37" s="37"/>
      <c r="S37" s="37"/>
    </row>
    <row r="38" spans="1:19" s="63" customFormat="1" ht="14.25" customHeight="1" x14ac:dyDescent="0.3">
      <c r="A38" s="70"/>
      <c r="B38" s="61" t="s">
        <v>188</v>
      </c>
      <c r="C38" s="61"/>
      <c r="D38" s="61"/>
      <c r="E38" s="61"/>
      <c r="F38" s="40">
        <v>100</v>
      </c>
      <c r="G38" s="49">
        <v>20</v>
      </c>
      <c r="H38" s="41">
        <v>1.06</v>
      </c>
      <c r="I38" s="41">
        <v>0.17</v>
      </c>
      <c r="J38" s="112">
        <v>8.52</v>
      </c>
      <c r="K38" s="113">
        <v>39.9</v>
      </c>
      <c r="L38" s="37">
        <v>0.05</v>
      </c>
      <c r="M38" s="37">
        <v>4.38</v>
      </c>
      <c r="N38" s="37">
        <v>0.35</v>
      </c>
      <c r="O38" s="37">
        <v>23.99</v>
      </c>
      <c r="P38" s="37">
        <v>44.53</v>
      </c>
      <c r="Q38" s="37">
        <v>30.39</v>
      </c>
      <c r="R38" s="37">
        <v>1.07</v>
      </c>
      <c r="S38" s="37"/>
    </row>
    <row r="39" spans="1:19" ht="14.25" customHeight="1" x14ac:dyDescent="0.3">
      <c r="A39" s="114" t="s">
        <v>87</v>
      </c>
      <c r="B39" s="115" t="s">
        <v>189</v>
      </c>
      <c r="C39" s="63"/>
      <c r="D39" s="63"/>
      <c r="E39" s="63"/>
      <c r="F39" s="69" t="s">
        <v>47</v>
      </c>
      <c r="G39" s="49"/>
      <c r="H39" s="69">
        <v>11.13</v>
      </c>
      <c r="I39" s="69">
        <v>7.57</v>
      </c>
      <c r="J39" s="69">
        <v>6.94</v>
      </c>
      <c r="K39" s="69">
        <v>140</v>
      </c>
      <c r="L39" s="69">
        <v>0.05</v>
      </c>
      <c r="M39" s="69"/>
      <c r="N39" s="69">
        <v>12</v>
      </c>
      <c r="O39" s="69">
        <v>0.52</v>
      </c>
      <c r="P39" s="69">
        <v>11.6</v>
      </c>
      <c r="Q39" s="69">
        <v>106</v>
      </c>
      <c r="R39" s="69">
        <v>19.8</v>
      </c>
      <c r="S39" s="69">
        <v>0.95</v>
      </c>
    </row>
    <row r="40" spans="1:19" ht="14.25" customHeight="1" x14ac:dyDescent="0.3">
      <c r="A40" s="70" t="s">
        <v>88</v>
      </c>
      <c r="B40" s="61" t="s">
        <v>154</v>
      </c>
      <c r="C40" s="61"/>
      <c r="D40" s="61"/>
      <c r="E40" s="61"/>
      <c r="F40" s="40">
        <v>180</v>
      </c>
      <c r="G40" s="49">
        <v>22.45</v>
      </c>
      <c r="H40" s="43">
        <v>2.79</v>
      </c>
      <c r="I40" s="43">
        <v>3.42</v>
      </c>
      <c r="J40" s="84">
        <v>6.01</v>
      </c>
      <c r="K40" s="44">
        <v>65.37</v>
      </c>
      <c r="L40" s="50">
        <v>1.7000000000000001E-2</v>
      </c>
      <c r="M40" s="50">
        <v>40.97</v>
      </c>
      <c r="N40" s="50">
        <v>16.37</v>
      </c>
      <c r="O40" s="50"/>
      <c r="P40" s="50">
        <v>7.38</v>
      </c>
      <c r="Q40" s="50">
        <v>10.08</v>
      </c>
      <c r="R40" s="50">
        <v>4.1539999999999999</v>
      </c>
      <c r="S40" s="50">
        <v>0.216</v>
      </c>
    </row>
    <row r="41" spans="1:19" ht="14.25" customHeight="1" x14ac:dyDescent="0.3">
      <c r="A41" s="70" t="s">
        <v>91</v>
      </c>
      <c r="B41" s="61" t="s">
        <v>190</v>
      </c>
      <c r="C41" s="61"/>
      <c r="D41" s="61"/>
      <c r="E41" s="61"/>
      <c r="F41" s="40">
        <v>200</v>
      </c>
      <c r="G41" s="49">
        <v>10</v>
      </c>
      <c r="H41" s="43">
        <v>0.45</v>
      </c>
      <c r="I41" s="43">
        <v>0.1</v>
      </c>
      <c r="J41" s="84">
        <v>33.99</v>
      </c>
      <c r="K41" s="44">
        <v>141.19999999999999</v>
      </c>
      <c r="L41" s="50">
        <v>0.02</v>
      </c>
      <c r="M41" s="50">
        <v>12</v>
      </c>
      <c r="N41" s="50"/>
      <c r="O41" s="50"/>
      <c r="P41" s="50">
        <v>23.02</v>
      </c>
      <c r="Q41" s="50">
        <v>11.5</v>
      </c>
      <c r="R41" s="50">
        <v>7.63</v>
      </c>
      <c r="S41" s="50">
        <v>0.24</v>
      </c>
    </row>
    <row r="42" spans="1:19" s="92" customFormat="1" ht="14.25" customHeight="1" x14ac:dyDescent="0.25">
      <c r="A42" s="89" t="s">
        <v>50</v>
      </c>
      <c r="B42" s="90" t="s">
        <v>51</v>
      </c>
      <c r="C42" s="90"/>
      <c r="D42" s="91"/>
      <c r="F42" s="93">
        <v>50</v>
      </c>
      <c r="G42" s="94">
        <v>5</v>
      </c>
      <c r="H42" s="95">
        <v>3.95</v>
      </c>
      <c r="I42" s="95">
        <v>0.5</v>
      </c>
      <c r="J42" s="95">
        <v>24.17</v>
      </c>
      <c r="K42" s="96">
        <v>117.5</v>
      </c>
      <c r="L42" s="95">
        <v>0.09</v>
      </c>
      <c r="M42" s="58"/>
      <c r="N42" s="59"/>
      <c r="O42" s="58">
        <v>0.67</v>
      </c>
      <c r="P42" s="58">
        <v>11.5</v>
      </c>
      <c r="Q42" s="58">
        <v>43.5</v>
      </c>
      <c r="R42" s="58">
        <v>16.5</v>
      </c>
      <c r="S42" s="58">
        <v>1</v>
      </c>
    </row>
    <row r="43" spans="1:19" ht="23.25" customHeight="1" x14ac:dyDescent="0.3">
      <c r="A43" s="89" t="s">
        <v>52</v>
      </c>
      <c r="B43" s="61" t="s">
        <v>53</v>
      </c>
      <c r="C43" s="61"/>
      <c r="D43" s="61"/>
      <c r="E43" s="61"/>
      <c r="F43" s="97">
        <v>50</v>
      </c>
      <c r="G43" s="94"/>
      <c r="H43" s="43">
        <v>2.64</v>
      </c>
      <c r="I43" s="43">
        <v>0.48</v>
      </c>
      <c r="J43" s="43">
        <v>15.84</v>
      </c>
      <c r="K43" s="43">
        <v>79.2</v>
      </c>
      <c r="L43" s="43">
        <v>7.0000000000000007E-2</v>
      </c>
      <c r="M43" s="43">
        <v>0</v>
      </c>
      <c r="N43" s="43"/>
      <c r="O43" s="43"/>
      <c r="P43" s="43">
        <v>11.6</v>
      </c>
      <c r="Q43" s="43">
        <v>60</v>
      </c>
      <c r="R43" s="43">
        <v>18.8</v>
      </c>
      <c r="S43" s="43">
        <v>1.56</v>
      </c>
    </row>
    <row r="44" spans="1:19" ht="16.5" customHeight="1" x14ac:dyDescent="0.3">
      <c r="A44" s="70"/>
      <c r="B44" s="71" t="s">
        <v>38</v>
      </c>
      <c r="C44" s="71"/>
      <c r="D44" s="71"/>
      <c r="E44" s="71"/>
      <c r="F44" s="73">
        <f>100+100+380+100</f>
        <v>680</v>
      </c>
      <c r="G44" s="117">
        <f>SUM(G38:G43)</f>
        <v>57.45</v>
      </c>
      <c r="H44" s="72">
        <f>SUM(H38:H43)</f>
        <v>22.02</v>
      </c>
      <c r="I44" s="72">
        <f t="shared" ref="I44:S44" si="2">SUM(I38:I43)</f>
        <v>12.24</v>
      </c>
      <c r="J44" s="72">
        <f t="shared" si="2"/>
        <v>95.47</v>
      </c>
      <c r="K44" s="72">
        <f t="shared" si="2"/>
        <v>583.17000000000007</v>
      </c>
      <c r="L44" s="72">
        <f t="shared" si="2"/>
        <v>0.29700000000000004</v>
      </c>
      <c r="M44" s="72">
        <f t="shared" si="2"/>
        <v>57.35</v>
      </c>
      <c r="N44" s="72">
        <f t="shared" si="2"/>
        <v>28.72</v>
      </c>
      <c r="O44" s="72">
        <f t="shared" si="2"/>
        <v>25.18</v>
      </c>
      <c r="P44" s="72">
        <f t="shared" si="2"/>
        <v>109.63</v>
      </c>
      <c r="Q44" s="72">
        <f t="shared" si="2"/>
        <v>261.47000000000003</v>
      </c>
      <c r="R44" s="72">
        <f t="shared" si="2"/>
        <v>67.954000000000008</v>
      </c>
      <c r="S44" s="72">
        <f t="shared" si="2"/>
        <v>3.9659999999999997</v>
      </c>
    </row>
    <row r="45" spans="1:19" ht="14.25" customHeight="1" x14ac:dyDescent="0.3">
      <c r="A45" s="70"/>
      <c r="B45" s="71"/>
      <c r="C45" s="71"/>
      <c r="D45" s="71"/>
      <c r="E45" s="71"/>
      <c r="F45" s="73"/>
      <c r="G45" s="73"/>
      <c r="H45" s="72"/>
      <c r="I45" s="72"/>
      <c r="J45" s="102"/>
      <c r="K45" s="74"/>
      <c r="L45" s="37"/>
      <c r="M45" s="37"/>
      <c r="N45" s="37"/>
      <c r="O45" s="37"/>
      <c r="P45" s="37"/>
      <c r="Q45" s="37"/>
      <c r="R45" s="37"/>
      <c r="S45" s="37"/>
    </row>
    <row r="46" spans="1:19" ht="14.25" customHeight="1" x14ac:dyDescent="0.3">
      <c r="A46" s="70"/>
      <c r="B46" s="71" t="s">
        <v>64</v>
      </c>
      <c r="C46" s="71"/>
      <c r="D46" s="71"/>
      <c r="E46" s="71"/>
      <c r="F46" s="73"/>
      <c r="G46" s="73"/>
      <c r="H46" s="72"/>
      <c r="I46" s="72"/>
      <c r="J46" s="102"/>
      <c r="K46" s="74"/>
      <c r="L46" s="37"/>
      <c r="M46" s="37"/>
      <c r="N46" s="37"/>
      <c r="O46" s="37"/>
      <c r="P46" s="37"/>
      <c r="Q46" s="37"/>
      <c r="R46" s="37"/>
      <c r="S46" s="37"/>
    </row>
    <row r="47" spans="1:19" ht="14.25" customHeight="1" x14ac:dyDescent="0.3">
      <c r="A47" s="89" t="s">
        <v>65</v>
      </c>
      <c r="B47" s="52" t="s">
        <v>66</v>
      </c>
      <c r="C47" s="53"/>
      <c r="D47" s="53"/>
      <c r="F47" s="54">
        <v>50</v>
      </c>
      <c r="G47" s="41">
        <v>29.28</v>
      </c>
      <c r="H47" s="95">
        <v>1.1100000000000001</v>
      </c>
      <c r="I47" s="95">
        <v>1.41</v>
      </c>
      <c r="J47" s="56">
        <v>10.97</v>
      </c>
      <c r="K47" s="57">
        <v>61.05</v>
      </c>
      <c r="L47" s="57">
        <v>0.02</v>
      </c>
      <c r="M47" s="58"/>
      <c r="N47" s="59"/>
      <c r="O47" s="58">
        <v>0.02</v>
      </c>
      <c r="P47" s="58">
        <v>1.2</v>
      </c>
      <c r="Q47" s="58">
        <v>3.75</v>
      </c>
      <c r="R47" s="58">
        <v>1.35</v>
      </c>
      <c r="S47" s="58">
        <v>0.06</v>
      </c>
    </row>
    <row r="48" spans="1:19" s="92" customFormat="1" ht="14.25" customHeight="1" x14ac:dyDescent="0.3">
      <c r="A48" s="47" t="s">
        <v>67</v>
      </c>
      <c r="B48" s="106" t="s">
        <v>106</v>
      </c>
      <c r="F48" s="107">
        <v>180</v>
      </c>
      <c r="G48" s="95">
        <v>10</v>
      </c>
      <c r="H48" s="45">
        <v>5.22</v>
      </c>
      <c r="I48" s="45">
        <v>4.5</v>
      </c>
      <c r="J48" s="45">
        <v>7.56</v>
      </c>
      <c r="K48" s="45">
        <v>91.8</v>
      </c>
      <c r="L48" s="45">
        <v>0.04</v>
      </c>
      <c r="M48" s="45">
        <v>0.54</v>
      </c>
      <c r="N48" s="45">
        <v>36</v>
      </c>
      <c r="O48" s="45"/>
      <c r="P48" s="45">
        <v>223.2</v>
      </c>
      <c r="Q48" s="45">
        <v>165.6</v>
      </c>
      <c r="R48" s="45">
        <v>25.2</v>
      </c>
      <c r="S48" s="45">
        <v>0.18</v>
      </c>
    </row>
    <row r="49" spans="1:19" ht="22.5" customHeight="1" x14ac:dyDescent="0.3">
      <c r="A49" s="47"/>
      <c r="B49" s="71" t="s">
        <v>38</v>
      </c>
      <c r="C49" s="71"/>
      <c r="D49" s="71"/>
      <c r="E49" s="71"/>
      <c r="F49" s="73">
        <f>SUM(F47:F48)</f>
        <v>230</v>
      </c>
      <c r="G49" s="118">
        <f>SUM(G47:G48)</f>
        <v>39.28</v>
      </c>
      <c r="H49" s="72">
        <f>SUM(H47:H48)</f>
        <v>6.33</v>
      </c>
      <c r="I49" s="72">
        <f t="shared" ref="I49:S49" si="3">SUM(I47:I48)</f>
        <v>5.91</v>
      </c>
      <c r="J49" s="72">
        <f t="shared" si="3"/>
        <v>18.53</v>
      </c>
      <c r="K49" s="72">
        <f t="shared" si="3"/>
        <v>152.85</v>
      </c>
      <c r="L49" s="72">
        <f t="shared" si="3"/>
        <v>0.06</v>
      </c>
      <c r="M49" s="72">
        <f t="shared" si="3"/>
        <v>0.54</v>
      </c>
      <c r="N49" s="72">
        <f t="shared" si="3"/>
        <v>36</v>
      </c>
      <c r="O49" s="72">
        <f t="shared" si="3"/>
        <v>0.02</v>
      </c>
      <c r="P49" s="72">
        <f t="shared" si="3"/>
        <v>224.39999999999998</v>
      </c>
      <c r="Q49" s="72">
        <f t="shared" si="3"/>
        <v>169.35</v>
      </c>
      <c r="R49" s="72">
        <f t="shared" si="3"/>
        <v>26.55</v>
      </c>
      <c r="S49" s="72">
        <f t="shared" si="3"/>
        <v>0.24</v>
      </c>
    </row>
    <row r="50" spans="1:19" ht="15.75" customHeight="1" x14ac:dyDescent="0.3">
      <c r="A50" s="70"/>
      <c r="B50" s="71" t="s">
        <v>69</v>
      </c>
      <c r="C50" s="71"/>
      <c r="D50" s="71"/>
      <c r="E50" s="71"/>
      <c r="F50" s="72">
        <f>F20+F30+F35+F44+F49</f>
        <v>2745</v>
      </c>
      <c r="G50" s="72" t="e">
        <f t="shared" ref="G50:S50" si="4">G20+G30+G35+G44+G49</f>
        <v>#REF!</v>
      </c>
      <c r="H50" s="72">
        <f t="shared" si="4"/>
        <v>123.24333333333334</v>
      </c>
      <c r="I50" s="72">
        <f t="shared" si="4"/>
        <v>86.529999999999987</v>
      </c>
      <c r="J50" s="72">
        <f t="shared" si="4"/>
        <v>399.57333333333327</v>
      </c>
      <c r="K50" s="72">
        <f t="shared" si="4"/>
        <v>2856.14</v>
      </c>
      <c r="L50" s="72">
        <f t="shared" si="4"/>
        <v>1.1760000000000002</v>
      </c>
      <c r="M50" s="72">
        <f t="shared" si="4"/>
        <v>123.31000000000002</v>
      </c>
      <c r="N50" s="72">
        <f t="shared" si="4"/>
        <v>284.39</v>
      </c>
      <c r="O50" s="72">
        <f t="shared" si="4"/>
        <v>30.749999999999996</v>
      </c>
      <c r="P50" s="72">
        <f t="shared" si="4"/>
        <v>1179.9133333333334</v>
      </c>
      <c r="Q50" s="72">
        <f t="shared" si="4"/>
        <v>1621.85</v>
      </c>
      <c r="R50" s="72">
        <f t="shared" si="4"/>
        <v>332.63133333333332</v>
      </c>
      <c r="S50" s="72">
        <f t="shared" si="4"/>
        <v>20.502000000000002</v>
      </c>
    </row>
    <row r="51" spans="1:19" ht="14.25" customHeight="1" x14ac:dyDescent="0.3">
      <c r="A51" s="70"/>
      <c r="B51" s="71"/>
      <c r="C51" s="71"/>
      <c r="D51" s="71"/>
      <c r="E51" s="71"/>
      <c r="F51" s="108"/>
      <c r="G51" s="73"/>
      <c r="H51" s="72"/>
      <c r="I51" s="72"/>
      <c r="J51" s="72"/>
      <c r="K51" s="72"/>
      <c r="L51" s="109"/>
      <c r="M51" s="109"/>
      <c r="N51" s="109"/>
      <c r="O51" s="109"/>
      <c r="P51" s="36"/>
      <c r="Q51" s="36"/>
      <c r="R51" s="109"/>
      <c r="S51" s="109"/>
    </row>
    <row r="52" spans="1:19" ht="17.25" customHeight="1" x14ac:dyDescent="0.3">
      <c r="A52" s="25"/>
      <c r="B52" s="26" t="s">
        <v>181</v>
      </c>
      <c r="C52" s="27">
        <v>44810</v>
      </c>
      <c r="D52" s="26"/>
      <c r="E52" s="26"/>
      <c r="F52" s="26"/>
      <c r="G52" s="26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4.25" customHeight="1" x14ac:dyDescent="0.3">
      <c r="A53" s="29" t="s">
        <v>11</v>
      </c>
      <c r="B53" s="26" t="s">
        <v>12</v>
      </c>
      <c r="C53" s="26"/>
      <c r="D53" s="26"/>
      <c r="E53" s="26"/>
      <c r="F53" s="30" t="s">
        <v>13</v>
      </c>
      <c r="G53" s="30" t="s">
        <v>14</v>
      </c>
      <c r="H53" s="30" t="s">
        <v>15</v>
      </c>
      <c r="I53" s="30" t="s">
        <v>16</v>
      </c>
      <c r="J53" s="31" t="s">
        <v>17</v>
      </c>
      <c r="K53" s="30" t="s">
        <v>18</v>
      </c>
      <c r="L53" s="32" t="s">
        <v>19</v>
      </c>
      <c r="M53" s="32" t="s">
        <v>20</v>
      </c>
      <c r="N53" s="32" t="s">
        <v>21</v>
      </c>
      <c r="O53" s="32" t="s">
        <v>22</v>
      </c>
      <c r="P53" s="32" t="s">
        <v>23</v>
      </c>
      <c r="Q53" s="32" t="s">
        <v>24</v>
      </c>
      <c r="R53" s="32" t="s">
        <v>25</v>
      </c>
      <c r="S53" s="32" t="s">
        <v>26</v>
      </c>
    </row>
    <row r="54" spans="1:19" ht="14.25" customHeight="1" x14ac:dyDescent="0.3">
      <c r="A54" s="33"/>
      <c r="B54" s="26"/>
      <c r="C54" s="26"/>
      <c r="D54" s="26"/>
      <c r="E54" s="26"/>
      <c r="F54" s="34"/>
      <c r="G54" s="34"/>
      <c r="H54" s="34"/>
      <c r="I54" s="34"/>
      <c r="J54" s="34"/>
      <c r="K54" s="35"/>
      <c r="L54" s="36"/>
      <c r="M54" s="37"/>
      <c r="N54" s="37"/>
      <c r="O54" s="37"/>
      <c r="P54" s="37"/>
      <c r="Q54" s="37"/>
      <c r="R54" s="37"/>
      <c r="S54" s="37"/>
    </row>
    <row r="55" spans="1:19" ht="14.25" customHeight="1" x14ac:dyDescent="0.3">
      <c r="A55" s="25"/>
      <c r="B55" s="26" t="s">
        <v>27</v>
      </c>
      <c r="C55" s="26"/>
      <c r="D55" s="26"/>
      <c r="E55" s="26"/>
      <c r="F55" s="34"/>
      <c r="G55" s="34"/>
      <c r="H55" s="34"/>
      <c r="I55" s="34"/>
      <c r="J55" s="34"/>
      <c r="K55" s="35"/>
      <c r="L55" s="37"/>
      <c r="M55" s="37"/>
      <c r="N55" s="37"/>
      <c r="O55" s="37"/>
      <c r="P55" s="37"/>
      <c r="Q55" s="37"/>
      <c r="R55" s="37"/>
      <c r="S55" s="37"/>
    </row>
    <row r="56" spans="1:19" ht="14.25" customHeight="1" x14ac:dyDescent="0.3">
      <c r="A56" s="38" t="s">
        <v>28</v>
      </c>
      <c r="B56" s="35" t="s">
        <v>191</v>
      </c>
      <c r="C56" s="35"/>
      <c r="D56" s="26"/>
      <c r="E56" s="39"/>
      <c r="F56" s="187" t="s">
        <v>192</v>
      </c>
      <c r="G56" s="41">
        <v>5</v>
      </c>
      <c r="H56" s="42">
        <v>6.58</v>
      </c>
      <c r="I56" s="42">
        <v>6.65</v>
      </c>
      <c r="J56" s="43"/>
      <c r="K56" s="44">
        <v>85.8</v>
      </c>
      <c r="L56" s="43">
        <v>0.02</v>
      </c>
      <c r="M56" s="45">
        <v>0.18</v>
      </c>
      <c r="N56" s="45">
        <v>52.5</v>
      </c>
      <c r="O56" s="45"/>
      <c r="P56" s="46">
        <v>250</v>
      </c>
      <c r="Q56" s="46">
        <v>150</v>
      </c>
      <c r="R56" s="46">
        <v>13.75</v>
      </c>
      <c r="S56" s="46">
        <v>0.18</v>
      </c>
    </row>
    <row r="57" spans="1:19" ht="14.25" customHeight="1" x14ac:dyDescent="0.3">
      <c r="A57" s="47" t="s">
        <v>96</v>
      </c>
      <c r="B57" s="35" t="s">
        <v>182</v>
      </c>
      <c r="C57" s="35"/>
      <c r="D57" s="26"/>
      <c r="E57" s="26"/>
      <c r="F57" s="48">
        <v>200</v>
      </c>
      <c r="G57" s="49"/>
      <c r="H57" s="119">
        <v>37.24</v>
      </c>
      <c r="I57" s="43">
        <v>26.67</v>
      </c>
      <c r="J57" s="43">
        <v>50.97</v>
      </c>
      <c r="K57" s="44">
        <v>594.4</v>
      </c>
      <c r="L57" s="50">
        <v>0.14000000000000001</v>
      </c>
      <c r="M57" s="50">
        <v>0.78</v>
      </c>
      <c r="N57" s="50">
        <v>92.6</v>
      </c>
      <c r="O57" s="50">
        <v>0.94</v>
      </c>
      <c r="P57" s="50">
        <v>386.9</v>
      </c>
      <c r="Q57" s="50">
        <v>486.5</v>
      </c>
      <c r="R57" s="50">
        <v>54.6</v>
      </c>
      <c r="S57" s="50">
        <v>1.46</v>
      </c>
    </row>
    <row r="58" spans="1:19" ht="13.8" customHeight="1" x14ac:dyDescent="0.25">
      <c r="A58" s="51" t="s">
        <v>32</v>
      </c>
      <c r="B58" s="52" t="s">
        <v>183</v>
      </c>
      <c r="C58" s="53"/>
      <c r="D58" s="53"/>
      <c r="F58" s="54">
        <v>200</v>
      </c>
      <c r="G58" s="55">
        <v>10</v>
      </c>
      <c r="H58" s="56">
        <v>0.56999999999999995</v>
      </c>
      <c r="I58" s="56">
        <v>0.06</v>
      </c>
      <c r="J58" s="56">
        <v>30.2</v>
      </c>
      <c r="K58" s="57">
        <v>123.6</v>
      </c>
      <c r="L58" s="57">
        <v>2E-3</v>
      </c>
      <c r="M58" s="58">
        <v>1.1000000000000001</v>
      </c>
      <c r="N58" s="59"/>
      <c r="O58" s="58"/>
      <c r="P58" s="58">
        <v>15.7</v>
      </c>
      <c r="Q58" s="58">
        <v>16.3</v>
      </c>
      <c r="R58" s="58">
        <v>3.36</v>
      </c>
      <c r="S58" s="58">
        <v>0.37</v>
      </c>
    </row>
    <row r="59" spans="1:19" s="63" customFormat="1" ht="29.25" customHeight="1" x14ac:dyDescent="0.3">
      <c r="A59" s="60" t="s">
        <v>34</v>
      </c>
      <c r="B59" s="61" t="s">
        <v>35</v>
      </c>
      <c r="C59" s="61"/>
      <c r="D59" s="61"/>
      <c r="E59" s="61"/>
      <c r="F59" s="40">
        <v>50</v>
      </c>
      <c r="G59" s="49">
        <v>5</v>
      </c>
      <c r="H59" s="43">
        <v>7.11</v>
      </c>
      <c r="I59" s="43">
        <v>0.9</v>
      </c>
      <c r="J59" s="43">
        <v>43.5</v>
      </c>
      <c r="K59" s="62">
        <v>211.5</v>
      </c>
      <c r="L59" s="45">
        <v>0.15</v>
      </c>
      <c r="M59" s="45"/>
      <c r="N59" s="45"/>
      <c r="O59" s="45">
        <v>1.2</v>
      </c>
      <c r="P59" s="45">
        <v>20.7</v>
      </c>
      <c r="Q59" s="45">
        <v>78.3</v>
      </c>
      <c r="R59" s="45">
        <v>29.7</v>
      </c>
      <c r="S59" s="45">
        <v>1.8</v>
      </c>
    </row>
    <row r="60" spans="1:19" s="63" customFormat="1" ht="29.25" customHeight="1" x14ac:dyDescent="0.25">
      <c r="A60" s="51" t="s">
        <v>36</v>
      </c>
      <c r="B60" s="53" t="s">
        <v>73</v>
      </c>
      <c r="C60" s="53"/>
      <c r="D60" s="53"/>
      <c r="E60"/>
      <c r="F60" s="64">
        <v>150</v>
      </c>
      <c r="G60" s="65">
        <v>10</v>
      </c>
      <c r="H60" s="19">
        <v>0.8</v>
      </c>
      <c r="I60" s="19">
        <v>0.8</v>
      </c>
      <c r="J60" s="18">
        <v>19.600000000000001</v>
      </c>
      <c r="K60" s="20">
        <v>64</v>
      </c>
      <c r="L60" s="66">
        <v>0.06</v>
      </c>
      <c r="M60" s="67">
        <v>20</v>
      </c>
      <c r="N60" s="68"/>
      <c r="O60" s="69">
        <v>0.4</v>
      </c>
      <c r="P60" s="69">
        <v>32</v>
      </c>
      <c r="Q60" s="69">
        <v>22</v>
      </c>
      <c r="R60" s="69">
        <v>18</v>
      </c>
      <c r="S60" s="69">
        <v>4.4000000000000004</v>
      </c>
    </row>
    <row r="61" spans="1:19" ht="26.25" customHeight="1" x14ac:dyDescent="0.3">
      <c r="A61" s="70"/>
      <c r="B61" s="71" t="s">
        <v>38</v>
      </c>
      <c r="C61" s="61"/>
      <c r="D61" s="61"/>
      <c r="E61" s="61"/>
      <c r="F61" s="72">
        <f>50+400+200</f>
        <v>650</v>
      </c>
      <c r="G61" s="72">
        <f>SUM(G56:G60)</f>
        <v>30</v>
      </c>
      <c r="H61" s="72">
        <f>SUM(H56:H60)</f>
        <v>52.3</v>
      </c>
      <c r="I61" s="72">
        <f t="shared" ref="I61:S61" si="5">SUM(I56:I60)</f>
        <v>35.08</v>
      </c>
      <c r="J61" s="72">
        <f t="shared" si="5"/>
        <v>144.27000000000001</v>
      </c>
      <c r="K61" s="72">
        <f t="shared" si="5"/>
        <v>1079.3</v>
      </c>
      <c r="L61" s="72">
        <f t="shared" si="5"/>
        <v>0.372</v>
      </c>
      <c r="M61" s="72">
        <f t="shared" si="5"/>
        <v>22.06</v>
      </c>
      <c r="N61" s="72">
        <f t="shared" si="5"/>
        <v>145.1</v>
      </c>
      <c r="O61" s="72">
        <f t="shared" si="5"/>
        <v>2.5399999999999996</v>
      </c>
      <c r="P61" s="72">
        <f t="shared" si="5"/>
        <v>705.30000000000007</v>
      </c>
      <c r="Q61" s="72">
        <f t="shared" si="5"/>
        <v>753.09999999999991</v>
      </c>
      <c r="R61" s="72">
        <f t="shared" si="5"/>
        <v>119.41</v>
      </c>
      <c r="S61" s="72">
        <f t="shared" si="5"/>
        <v>8.2100000000000009</v>
      </c>
    </row>
    <row r="62" spans="1:19" ht="15.75" customHeight="1" x14ac:dyDescent="0.3">
      <c r="A62" s="70"/>
      <c r="B62" s="71"/>
      <c r="C62" s="61"/>
      <c r="D62" s="61"/>
      <c r="E62" s="61"/>
      <c r="F62" s="40"/>
      <c r="G62" s="40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4.25" customHeight="1" x14ac:dyDescent="0.3">
      <c r="A63" s="70"/>
      <c r="B63" s="71" t="s">
        <v>39</v>
      </c>
      <c r="C63" s="71"/>
      <c r="D63" s="71"/>
      <c r="E63" s="71"/>
      <c r="F63" s="73"/>
      <c r="G63" s="73"/>
      <c r="H63" s="72"/>
      <c r="I63" s="72"/>
      <c r="J63" s="72"/>
      <c r="K63" s="74"/>
      <c r="L63" s="37"/>
      <c r="M63" s="37"/>
      <c r="N63" s="37"/>
      <c r="O63" s="37"/>
      <c r="P63" s="37"/>
      <c r="Q63" s="37"/>
      <c r="R63" s="37"/>
      <c r="S63" s="37"/>
    </row>
    <row r="64" spans="1:19" ht="14.25" customHeight="1" x14ac:dyDescent="0.3">
      <c r="A64" s="75"/>
      <c r="B64" s="76" t="s">
        <v>193</v>
      </c>
      <c r="C64" s="76"/>
      <c r="D64" s="76"/>
      <c r="F64" s="77">
        <v>100</v>
      </c>
      <c r="G64" s="78"/>
      <c r="H64" s="79">
        <v>2.6</v>
      </c>
      <c r="I64" s="79">
        <v>1</v>
      </c>
      <c r="J64" s="79">
        <v>18.2</v>
      </c>
      <c r="K64" s="79">
        <v>103.2</v>
      </c>
      <c r="L64" s="80"/>
      <c r="M64" s="80">
        <v>122.6</v>
      </c>
      <c r="N64" s="81"/>
      <c r="O64" s="80"/>
      <c r="P64" s="80"/>
      <c r="Q64" s="80"/>
      <c r="R64" s="80"/>
      <c r="S64" s="80"/>
    </row>
    <row r="65" spans="1:19" ht="14.25" customHeight="1" x14ac:dyDescent="0.3">
      <c r="A65" s="60" t="s">
        <v>42</v>
      </c>
      <c r="B65" s="82" t="s">
        <v>77</v>
      </c>
      <c r="C65" s="82"/>
      <c r="D65" s="82"/>
      <c r="E65" s="82"/>
      <c r="F65" s="40" t="s">
        <v>78</v>
      </c>
      <c r="G65" s="49"/>
      <c r="H65" s="41">
        <v>4.5759999999999996</v>
      </c>
      <c r="I65" s="41">
        <v>6.74</v>
      </c>
      <c r="J65" s="41">
        <v>9.26</v>
      </c>
      <c r="K65" s="41">
        <v>124.67</v>
      </c>
      <c r="L65" s="45">
        <v>0.08</v>
      </c>
      <c r="M65" s="45">
        <v>10.45</v>
      </c>
      <c r="N65" s="45">
        <v>3</v>
      </c>
      <c r="O65" s="45">
        <v>38.08</v>
      </c>
      <c r="P65" s="45">
        <v>80.430000000000007</v>
      </c>
      <c r="Q65" s="45">
        <v>25.58</v>
      </c>
      <c r="R65" s="45">
        <v>1.0129999999999999</v>
      </c>
      <c r="S65" s="45"/>
    </row>
    <row r="66" spans="1:19" ht="14.25" customHeight="1" x14ac:dyDescent="0.3">
      <c r="A66" s="38" t="s">
        <v>45</v>
      </c>
      <c r="B66" s="61" t="s">
        <v>194</v>
      </c>
      <c r="C66" s="61"/>
      <c r="D66" s="83"/>
      <c r="E66" s="83"/>
      <c r="F66" s="48" t="s">
        <v>47</v>
      </c>
      <c r="G66" s="49">
        <v>45</v>
      </c>
      <c r="H66" s="42">
        <v>23.4</v>
      </c>
      <c r="I66" s="42">
        <v>18.559999999999999</v>
      </c>
      <c r="J66" s="43">
        <v>0.36</v>
      </c>
      <c r="K66" s="44">
        <v>262</v>
      </c>
      <c r="L66" s="50">
        <v>0.04</v>
      </c>
      <c r="M66" s="50">
        <v>2.36</v>
      </c>
      <c r="N66" s="50">
        <v>58.2</v>
      </c>
      <c r="O66" s="50">
        <v>0.92</v>
      </c>
      <c r="P66" s="50">
        <v>53.6</v>
      </c>
      <c r="Q66" s="50">
        <v>164</v>
      </c>
      <c r="R66" s="50">
        <v>20.28</v>
      </c>
      <c r="S66" s="50">
        <v>1.88</v>
      </c>
    </row>
    <row r="67" spans="1:19" ht="14.25" customHeight="1" x14ac:dyDescent="0.3">
      <c r="A67" s="70"/>
      <c r="B67" s="61" t="s">
        <v>81</v>
      </c>
      <c r="C67" s="61"/>
      <c r="D67" s="61"/>
      <c r="E67" s="61"/>
      <c r="F67" s="40">
        <v>180</v>
      </c>
      <c r="G67" s="49"/>
      <c r="H67" s="43">
        <v>2.79</v>
      </c>
      <c r="I67" s="43">
        <v>3.42</v>
      </c>
      <c r="J67" s="84">
        <v>6.01</v>
      </c>
      <c r="K67" s="44">
        <v>65.37</v>
      </c>
      <c r="L67" s="50">
        <v>1.7000000000000001E-2</v>
      </c>
      <c r="M67" s="50">
        <v>40.97</v>
      </c>
      <c r="N67" s="50">
        <v>16.37</v>
      </c>
      <c r="O67" s="50"/>
      <c r="P67" s="50">
        <v>7.38</v>
      </c>
      <c r="Q67" s="50">
        <v>10.08</v>
      </c>
      <c r="R67" s="50">
        <v>4.1539999999999999</v>
      </c>
      <c r="S67" s="50">
        <v>0.216</v>
      </c>
    </row>
    <row r="68" spans="1:19" ht="14.25" customHeight="1" x14ac:dyDescent="0.25">
      <c r="A68" s="85">
        <v>376</v>
      </c>
      <c r="B68" s="63" t="s">
        <v>186</v>
      </c>
      <c r="C68" s="63"/>
      <c r="D68" s="63"/>
      <c r="E68" s="63"/>
      <c r="F68" s="67">
        <v>200</v>
      </c>
      <c r="G68" s="86">
        <v>10</v>
      </c>
      <c r="H68" s="87">
        <v>7.0000000000000007E-2</v>
      </c>
      <c r="I68" s="87">
        <v>0.02</v>
      </c>
      <c r="J68" s="87">
        <v>15</v>
      </c>
      <c r="K68" s="87">
        <v>60</v>
      </c>
      <c r="L68" s="87"/>
      <c r="M68" s="87">
        <v>0.03</v>
      </c>
      <c r="N68" s="88"/>
      <c r="O68" s="88"/>
      <c r="P68" s="88">
        <v>11.1</v>
      </c>
      <c r="Q68" s="88">
        <v>2.8</v>
      </c>
      <c r="R68" s="88">
        <v>1.4</v>
      </c>
      <c r="S68" s="88">
        <v>0.28000000000000003</v>
      </c>
    </row>
    <row r="69" spans="1:19" s="92" customFormat="1" ht="14.25" customHeight="1" x14ac:dyDescent="0.25">
      <c r="A69" s="89" t="s">
        <v>50</v>
      </c>
      <c r="B69" s="90" t="s">
        <v>51</v>
      </c>
      <c r="C69" s="90"/>
      <c r="D69" s="91"/>
      <c r="F69" s="93">
        <v>50</v>
      </c>
      <c r="G69" s="94">
        <v>5</v>
      </c>
      <c r="H69" s="95">
        <v>3.95</v>
      </c>
      <c r="I69" s="95">
        <v>0.5</v>
      </c>
      <c r="J69" s="95">
        <v>24.17</v>
      </c>
      <c r="K69" s="96">
        <v>117.5</v>
      </c>
      <c r="L69" s="95">
        <v>0.09</v>
      </c>
      <c r="M69" s="58"/>
      <c r="N69" s="59"/>
      <c r="O69" s="58">
        <v>0.67</v>
      </c>
      <c r="P69" s="58">
        <v>11.5</v>
      </c>
      <c r="Q69" s="58">
        <v>43.5</v>
      </c>
      <c r="R69" s="58">
        <v>16.5</v>
      </c>
      <c r="S69" s="58">
        <v>1</v>
      </c>
    </row>
    <row r="70" spans="1:19" s="92" customFormat="1" ht="14.25" customHeight="1" x14ac:dyDescent="0.3">
      <c r="A70" s="89" t="s">
        <v>52</v>
      </c>
      <c r="B70" s="61" t="s">
        <v>53</v>
      </c>
      <c r="C70" s="61"/>
      <c r="D70" s="61"/>
      <c r="E70" s="61"/>
      <c r="F70" s="97">
        <v>50</v>
      </c>
      <c r="G70" s="94"/>
      <c r="H70" s="43">
        <v>4.95</v>
      </c>
      <c r="I70" s="43">
        <v>0.9</v>
      </c>
      <c r="J70" s="43">
        <v>29.7</v>
      </c>
      <c r="K70" s="43">
        <v>148.5</v>
      </c>
      <c r="L70" s="43">
        <v>0.13</v>
      </c>
      <c r="M70" s="43">
        <v>0</v>
      </c>
      <c r="N70" s="43"/>
      <c r="O70" s="43"/>
      <c r="P70" s="43">
        <v>21.75</v>
      </c>
      <c r="Q70" s="43">
        <v>112.5</v>
      </c>
      <c r="R70" s="43">
        <v>35.25</v>
      </c>
      <c r="S70" s="43">
        <v>2.93</v>
      </c>
    </row>
    <row r="71" spans="1:19" ht="15" customHeight="1" x14ac:dyDescent="0.3">
      <c r="A71" s="70"/>
      <c r="B71" s="71" t="s">
        <v>38</v>
      </c>
      <c r="C71" s="71"/>
      <c r="D71" s="71"/>
      <c r="E71" s="71"/>
      <c r="F71" s="73">
        <f>100+270+100+180+200+100</f>
        <v>950</v>
      </c>
      <c r="G71" s="72" t="e">
        <f>#REF!+#REF!+G66+#REF!+G68+G69</f>
        <v>#REF!</v>
      </c>
      <c r="H71" s="72">
        <f>SUM(H64:H70)</f>
        <v>42.336000000000006</v>
      </c>
      <c r="I71" s="72">
        <f t="shared" ref="I71:S71" si="6">SUM(I64:I70)</f>
        <v>31.139999999999997</v>
      </c>
      <c r="J71" s="72">
        <f t="shared" si="6"/>
        <v>102.7</v>
      </c>
      <c r="K71" s="72">
        <f t="shared" si="6"/>
        <v>881.24</v>
      </c>
      <c r="L71" s="72">
        <f t="shared" si="6"/>
        <v>0.35699999999999998</v>
      </c>
      <c r="M71" s="72">
        <f t="shared" si="6"/>
        <v>176.41</v>
      </c>
      <c r="N71" s="72">
        <f t="shared" si="6"/>
        <v>77.570000000000007</v>
      </c>
      <c r="O71" s="72">
        <f t="shared" si="6"/>
        <v>39.67</v>
      </c>
      <c r="P71" s="72">
        <f t="shared" si="6"/>
        <v>185.76</v>
      </c>
      <c r="Q71" s="72">
        <f t="shared" si="6"/>
        <v>358.46000000000004</v>
      </c>
      <c r="R71" s="72">
        <f t="shared" si="6"/>
        <v>78.596999999999994</v>
      </c>
      <c r="S71" s="72">
        <f t="shared" si="6"/>
        <v>6.3060000000000009</v>
      </c>
    </row>
    <row r="72" spans="1:19" ht="15" customHeight="1" x14ac:dyDescent="0.3">
      <c r="A72" s="70"/>
      <c r="B72" s="71"/>
      <c r="C72" s="71"/>
      <c r="D72" s="71"/>
      <c r="E72" s="71"/>
      <c r="F72" s="7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</row>
    <row r="73" spans="1:19" ht="14.25" customHeight="1" x14ac:dyDescent="0.3">
      <c r="A73" s="70"/>
      <c r="B73" s="71" t="s">
        <v>54</v>
      </c>
      <c r="C73" s="71"/>
      <c r="D73" s="71"/>
      <c r="E73" s="71"/>
      <c r="F73" s="73"/>
      <c r="G73" s="73"/>
      <c r="H73" s="72"/>
      <c r="I73" s="72"/>
      <c r="J73" s="72"/>
      <c r="K73" s="74"/>
      <c r="L73" s="37"/>
      <c r="M73" s="37"/>
      <c r="N73" s="37"/>
      <c r="O73" s="37"/>
      <c r="P73" s="37"/>
      <c r="Q73" s="37"/>
      <c r="R73" s="37"/>
      <c r="S73" s="37"/>
    </row>
    <row r="74" spans="1:19" ht="13.5" customHeight="1" x14ac:dyDescent="0.3">
      <c r="A74" s="98" t="s">
        <v>55</v>
      </c>
      <c r="B74" s="61" t="s">
        <v>117</v>
      </c>
      <c r="C74" s="83"/>
      <c r="D74" s="83"/>
      <c r="E74" s="83"/>
      <c r="F74" s="48">
        <v>50</v>
      </c>
      <c r="G74" s="41">
        <v>43</v>
      </c>
      <c r="H74" s="43">
        <v>3.3933333333333331</v>
      </c>
      <c r="I74" s="43">
        <v>6.98</v>
      </c>
      <c r="J74" s="43">
        <v>21.073333333333334</v>
      </c>
      <c r="K74" s="43">
        <v>160.5</v>
      </c>
      <c r="L74" s="43">
        <v>0.06</v>
      </c>
      <c r="M74" s="43">
        <v>0</v>
      </c>
      <c r="N74" s="43">
        <v>0</v>
      </c>
      <c r="O74" s="43">
        <v>0</v>
      </c>
      <c r="P74" s="43">
        <v>10.653333333333334</v>
      </c>
      <c r="Q74" s="43">
        <v>38.4</v>
      </c>
      <c r="R74" s="43">
        <v>14.133333333333333</v>
      </c>
      <c r="S74" s="43">
        <v>0.70000000000000007</v>
      </c>
    </row>
    <row r="75" spans="1:19" s="92" customFormat="1" ht="14.25" customHeight="1" x14ac:dyDescent="0.3">
      <c r="A75" s="47">
        <v>348</v>
      </c>
      <c r="B75" s="99" t="s">
        <v>195</v>
      </c>
      <c r="C75" s="99"/>
      <c r="D75" s="99"/>
      <c r="E75" s="99"/>
      <c r="F75" s="100">
        <v>200</v>
      </c>
      <c r="G75" s="41">
        <v>10</v>
      </c>
      <c r="H75" s="101">
        <v>1.35</v>
      </c>
      <c r="I75" s="101">
        <v>0.08</v>
      </c>
      <c r="J75" s="101">
        <v>27.85</v>
      </c>
      <c r="K75" s="101">
        <v>122.2</v>
      </c>
      <c r="L75" s="101"/>
      <c r="M75" s="101"/>
      <c r="N75" s="101"/>
      <c r="O75" s="101"/>
      <c r="P75" s="101"/>
      <c r="Q75" s="101"/>
      <c r="R75" s="101"/>
      <c r="S75" s="101"/>
    </row>
    <row r="76" spans="1:19" ht="14.25" customHeight="1" x14ac:dyDescent="0.3">
      <c r="A76" s="70"/>
      <c r="B76" s="71" t="s">
        <v>38</v>
      </c>
      <c r="C76" s="71"/>
      <c r="D76" s="71"/>
      <c r="E76" s="71"/>
      <c r="F76" s="73">
        <f>SUM(F74:F75)</f>
        <v>250</v>
      </c>
      <c r="G76" s="72">
        <f>SUM(G74:G75)</f>
        <v>53</v>
      </c>
      <c r="H76" s="72">
        <f t="shared" ref="H76:S76" si="7">SUM(H74:H75)</f>
        <v>4.7433333333333332</v>
      </c>
      <c r="I76" s="72">
        <f t="shared" si="7"/>
        <v>7.0600000000000005</v>
      </c>
      <c r="J76" s="72">
        <f t="shared" si="7"/>
        <v>48.923333333333332</v>
      </c>
      <c r="K76" s="72">
        <f t="shared" si="7"/>
        <v>282.7</v>
      </c>
      <c r="L76" s="72">
        <f t="shared" si="7"/>
        <v>0.06</v>
      </c>
      <c r="M76" s="72">
        <f t="shared" si="7"/>
        <v>0</v>
      </c>
      <c r="N76" s="72">
        <f t="shared" si="7"/>
        <v>0</v>
      </c>
      <c r="O76" s="72">
        <f t="shared" si="7"/>
        <v>0</v>
      </c>
      <c r="P76" s="72">
        <f t="shared" si="7"/>
        <v>10.653333333333334</v>
      </c>
      <c r="Q76" s="72">
        <f t="shared" si="7"/>
        <v>38.4</v>
      </c>
      <c r="R76" s="72">
        <f t="shared" si="7"/>
        <v>14.133333333333333</v>
      </c>
      <c r="S76" s="72">
        <f t="shared" si="7"/>
        <v>0.70000000000000007</v>
      </c>
    </row>
    <row r="77" spans="1:19" ht="14.25" customHeight="1" x14ac:dyDescent="0.3">
      <c r="A77" s="70"/>
      <c r="B77" s="71"/>
      <c r="C77" s="71"/>
      <c r="D77" s="71"/>
      <c r="E77" s="71"/>
      <c r="F77" s="73"/>
      <c r="G77" s="73"/>
      <c r="H77" s="72"/>
      <c r="I77" s="72"/>
      <c r="J77" s="102"/>
      <c r="K77" s="74"/>
      <c r="L77" s="37"/>
      <c r="M77" s="37"/>
      <c r="N77" s="37"/>
      <c r="O77" s="37"/>
      <c r="P77" s="37"/>
      <c r="Q77" s="37"/>
      <c r="R77" s="37"/>
      <c r="S77" s="37"/>
    </row>
    <row r="78" spans="1:19" ht="14.25" customHeight="1" x14ac:dyDescent="0.3">
      <c r="A78" s="70"/>
      <c r="B78" s="71" t="s">
        <v>58</v>
      </c>
      <c r="C78" s="71"/>
      <c r="D78" s="71"/>
      <c r="E78" s="71"/>
      <c r="F78" s="73"/>
      <c r="G78" s="73"/>
      <c r="H78" s="72"/>
      <c r="I78" s="72"/>
      <c r="J78" s="102"/>
      <c r="K78" s="74"/>
      <c r="L78" s="37"/>
      <c r="M78" s="37"/>
      <c r="N78" s="37"/>
      <c r="O78" s="37"/>
      <c r="P78" s="37"/>
      <c r="Q78" s="37"/>
      <c r="R78" s="37"/>
      <c r="S78" s="37"/>
    </row>
    <row r="79" spans="1:19" s="63" customFormat="1" ht="14.25" customHeight="1" x14ac:dyDescent="0.3">
      <c r="A79" s="70"/>
      <c r="B79" s="61" t="s">
        <v>85</v>
      </c>
      <c r="C79" s="61"/>
      <c r="D79" s="61"/>
      <c r="E79" s="61"/>
      <c r="F79" s="40">
        <v>100</v>
      </c>
      <c r="G79" s="49">
        <v>20</v>
      </c>
      <c r="H79" s="41">
        <v>1.06</v>
      </c>
      <c r="I79" s="41">
        <v>0.17</v>
      </c>
      <c r="J79" s="112">
        <v>8.52</v>
      </c>
      <c r="K79" s="113">
        <v>39.9</v>
      </c>
      <c r="L79" s="37">
        <v>0.05</v>
      </c>
      <c r="M79" s="37">
        <v>4.38</v>
      </c>
      <c r="N79" s="37">
        <v>0.35</v>
      </c>
      <c r="O79" s="37">
        <v>23.99</v>
      </c>
      <c r="P79" s="37">
        <v>44.53</v>
      </c>
      <c r="Q79" s="37">
        <v>30.39</v>
      </c>
      <c r="R79" s="37">
        <v>1.07</v>
      </c>
      <c r="S79" s="37"/>
    </row>
    <row r="80" spans="1:19" ht="14.25" customHeight="1" x14ac:dyDescent="0.3">
      <c r="A80" s="103"/>
      <c r="B80" s="104" t="s">
        <v>196</v>
      </c>
      <c r="C80" s="105"/>
      <c r="D80" s="105"/>
      <c r="E80" s="105"/>
      <c r="F80" s="48" t="s">
        <v>47</v>
      </c>
      <c r="G80" s="49">
        <v>40</v>
      </c>
      <c r="H80" s="43">
        <v>19.36</v>
      </c>
      <c r="I80" s="43">
        <v>10.98</v>
      </c>
      <c r="J80" s="43">
        <v>4.71</v>
      </c>
      <c r="K80" s="43">
        <v>194.93</v>
      </c>
      <c r="L80" s="45">
        <v>8.8999999999999996E-2</v>
      </c>
      <c r="M80" s="45">
        <v>1.8</v>
      </c>
      <c r="N80" s="45">
        <v>30.9</v>
      </c>
      <c r="O80" s="45">
        <v>0.91</v>
      </c>
      <c r="P80" s="45">
        <v>114.34</v>
      </c>
      <c r="Q80" s="45">
        <v>271.95</v>
      </c>
      <c r="R80" s="45">
        <v>55.92</v>
      </c>
      <c r="S80" s="45">
        <v>1.05</v>
      </c>
    </row>
    <row r="81" spans="1:19" ht="14.25" customHeight="1" x14ac:dyDescent="0.3">
      <c r="A81" s="70"/>
      <c r="B81" s="61" t="s">
        <v>90</v>
      </c>
      <c r="C81" s="61"/>
      <c r="D81" s="61"/>
      <c r="E81" s="61"/>
      <c r="F81" s="40">
        <v>180</v>
      </c>
      <c r="G81" s="49"/>
      <c r="H81" s="43">
        <v>3.15</v>
      </c>
      <c r="I81" s="43">
        <v>4</v>
      </c>
      <c r="J81" s="84">
        <v>2.75</v>
      </c>
      <c r="K81" s="44">
        <v>70</v>
      </c>
      <c r="L81" s="50">
        <v>1.7000000000000001E-2</v>
      </c>
      <c r="M81" s="50">
        <v>40.97</v>
      </c>
      <c r="N81" s="50">
        <v>16.37</v>
      </c>
      <c r="O81" s="50"/>
      <c r="P81" s="50">
        <v>7.38</v>
      </c>
      <c r="Q81" s="50">
        <v>10.08</v>
      </c>
      <c r="R81" s="50">
        <v>4.1539999999999999</v>
      </c>
      <c r="S81" s="50">
        <v>0.216</v>
      </c>
    </row>
    <row r="82" spans="1:19" ht="14.25" customHeight="1" x14ac:dyDescent="0.3">
      <c r="A82" s="70" t="s">
        <v>91</v>
      </c>
      <c r="B82" s="61" t="s">
        <v>92</v>
      </c>
      <c r="C82" s="61"/>
      <c r="D82" s="61"/>
      <c r="E82" s="61"/>
      <c r="F82" s="40">
        <v>200</v>
      </c>
      <c r="G82" s="49">
        <v>10</v>
      </c>
      <c r="H82" s="43">
        <v>0.45</v>
      </c>
      <c r="I82" s="43">
        <v>0.1</v>
      </c>
      <c r="J82" s="84">
        <v>33.99</v>
      </c>
      <c r="K82" s="44">
        <v>141.19999999999999</v>
      </c>
      <c r="L82" s="50">
        <v>0.02</v>
      </c>
      <c r="M82" s="50">
        <v>12</v>
      </c>
      <c r="N82" s="50"/>
      <c r="O82" s="50"/>
      <c r="P82" s="50">
        <v>23.02</v>
      </c>
      <c r="Q82" s="50">
        <v>11.5</v>
      </c>
      <c r="R82" s="50">
        <v>7.63</v>
      </c>
      <c r="S82" s="50">
        <v>0.24</v>
      </c>
    </row>
    <row r="83" spans="1:19" s="92" customFormat="1" ht="14.25" customHeight="1" x14ac:dyDescent="0.25">
      <c r="A83" s="89" t="s">
        <v>50</v>
      </c>
      <c r="B83" s="90" t="s">
        <v>51</v>
      </c>
      <c r="C83" s="90"/>
      <c r="D83" s="91"/>
      <c r="F83" s="93">
        <v>50</v>
      </c>
      <c r="G83" s="94">
        <v>5</v>
      </c>
      <c r="H83" s="95">
        <v>3.95</v>
      </c>
      <c r="I83" s="95">
        <v>0.5</v>
      </c>
      <c r="J83" s="95">
        <v>24.17</v>
      </c>
      <c r="K83" s="96">
        <v>117.5</v>
      </c>
      <c r="L83" s="95">
        <v>0.09</v>
      </c>
      <c r="M83" s="58"/>
      <c r="N83" s="59"/>
      <c r="O83" s="58">
        <v>0.67</v>
      </c>
      <c r="P83" s="58">
        <v>11.5</v>
      </c>
      <c r="Q83" s="58">
        <v>43.5</v>
      </c>
      <c r="R83" s="58">
        <v>16.5</v>
      </c>
      <c r="S83" s="58">
        <v>1</v>
      </c>
    </row>
    <row r="84" spans="1:19" ht="23.25" customHeight="1" x14ac:dyDescent="0.3">
      <c r="A84" s="89" t="s">
        <v>52</v>
      </c>
      <c r="B84" s="61" t="s">
        <v>53</v>
      </c>
      <c r="C84" s="61"/>
      <c r="D84" s="61"/>
      <c r="E84" s="61"/>
      <c r="F84" s="97">
        <v>50</v>
      </c>
      <c r="G84" s="94"/>
      <c r="H84" s="43">
        <v>2.64</v>
      </c>
      <c r="I84" s="43">
        <v>0.48</v>
      </c>
      <c r="J84" s="43">
        <v>15.84</v>
      </c>
      <c r="K84" s="43">
        <v>79.2</v>
      </c>
      <c r="L84" s="43">
        <v>7.0000000000000007E-2</v>
      </c>
      <c r="M84" s="43">
        <v>0</v>
      </c>
      <c r="N84" s="43"/>
      <c r="O84" s="43"/>
      <c r="P84" s="43">
        <v>11.6</v>
      </c>
      <c r="Q84" s="43">
        <v>60</v>
      </c>
      <c r="R84" s="43">
        <v>18.8</v>
      </c>
      <c r="S84" s="43">
        <v>1.56</v>
      </c>
    </row>
    <row r="85" spans="1:19" ht="16.5" customHeight="1" x14ac:dyDescent="0.3">
      <c r="A85" s="70"/>
      <c r="B85" s="71" t="s">
        <v>38</v>
      </c>
      <c r="C85" s="71"/>
      <c r="D85" s="71"/>
      <c r="E85" s="71"/>
      <c r="F85" s="73">
        <f>100+100+180+300</f>
        <v>680</v>
      </c>
      <c r="G85" s="117" t="e">
        <f>G79+#REF!+G82+G83</f>
        <v>#REF!</v>
      </c>
      <c r="H85" s="72">
        <f>SUM(H79:H84)</f>
        <v>30.609999999999996</v>
      </c>
      <c r="I85" s="72">
        <f t="shared" ref="I85:S85" si="8">SUM(I79:I84)</f>
        <v>16.23</v>
      </c>
      <c r="J85" s="72">
        <f t="shared" si="8"/>
        <v>89.98</v>
      </c>
      <c r="K85" s="72">
        <f t="shared" si="8"/>
        <v>642.73</v>
      </c>
      <c r="L85" s="72">
        <f t="shared" si="8"/>
        <v>0.33600000000000002</v>
      </c>
      <c r="M85" s="72">
        <f t="shared" si="8"/>
        <v>59.15</v>
      </c>
      <c r="N85" s="72">
        <f t="shared" si="8"/>
        <v>47.620000000000005</v>
      </c>
      <c r="O85" s="72">
        <f t="shared" si="8"/>
        <v>25.57</v>
      </c>
      <c r="P85" s="72">
        <f t="shared" si="8"/>
        <v>212.37</v>
      </c>
      <c r="Q85" s="72">
        <f t="shared" si="8"/>
        <v>427.41999999999996</v>
      </c>
      <c r="R85" s="72">
        <f t="shared" si="8"/>
        <v>104.074</v>
      </c>
      <c r="S85" s="72">
        <f t="shared" si="8"/>
        <v>4.0660000000000007</v>
      </c>
    </row>
    <row r="86" spans="1:19" ht="14.25" customHeight="1" x14ac:dyDescent="0.3">
      <c r="A86" s="70"/>
      <c r="B86" s="71"/>
      <c r="C86" s="71"/>
      <c r="D86" s="71"/>
      <c r="E86" s="71"/>
      <c r="F86" s="73"/>
      <c r="G86" s="73"/>
      <c r="H86" s="72"/>
      <c r="I86" s="72"/>
      <c r="J86" s="102"/>
      <c r="K86" s="74"/>
      <c r="L86" s="37"/>
      <c r="M86" s="37"/>
      <c r="N86" s="37"/>
      <c r="O86" s="37"/>
      <c r="P86" s="37"/>
      <c r="Q86" s="37"/>
      <c r="R86" s="37"/>
      <c r="S86" s="37"/>
    </row>
    <row r="87" spans="1:19" ht="14.25" customHeight="1" x14ac:dyDescent="0.3">
      <c r="A87" s="70"/>
      <c r="B87" s="71" t="s">
        <v>64</v>
      </c>
      <c r="C87" s="71"/>
      <c r="D87" s="71"/>
      <c r="E87" s="71"/>
      <c r="F87" s="73"/>
      <c r="G87" s="73"/>
      <c r="H87" s="72"/>
      <c r="I87" s="72"/>
      <c r="J87" s="102"/>
      <c r="K87" s="74"/>
      <c r="L87" s="37"/>
      <c r="M87" s="37"/>
      <c r="N87" s="37"/>
      <c r="O87" s="37"/>
      <c r="P87" s="37"/>
      <c r="Q87" s="37"/>
      <c r="R87" s="37"/>
      <c r="S87" s="37"/>
    </row>
    <row r="88" spans="1:19" ht="14.25" customHeight="1" x14ac:dyDescent="0.3">
      <c r="A88" s="89" t="s">
        <v>65</v>
      </c>
      <c r="B88" s="52" t="s">
        <v>197</v>
      </c>
      <c r="C88" s="53"/>
      <c r="D88" s="53"/>
      <c r="F88" s="54">
        <v>50</v>
      </c>
      <c r="G88" s="41">
        <v>29.28</v>
      </c>
      <c r="H88" s="95">
        <v>1.1100000000000001</v>
      </c>
      <c r="I88" s="95">
        <v>1.41</v>
      </c>
      <c r="J88" s="56">
        <v>10.97</v>
      </c>
      <c r="K88" s="57">
        <v>61.05</v>
      </c>
      <c r="L88" s="57">
        <v>0.02</v>
      </c>
      <c r="M88" s="58"/>
      <c r="N88" s="59"/>
      <c r="O88" s="58">
        <v>0.02</v>
      </c>
      <c r="P88" s="58">
        <v>1.2</v>
      </c>
      <c r="Q88" s="58">
        <v>3.75</v>
      </c>
      <c r="R88" s="58">
        <v>1.35</v>
      </c>
      <c r="S88" s="58">
        <v>0.06</v>
      </c>
    </row>
    <row r="89" spans="1:19" s="92" customFormat="1" ht="14.25" customHeight="1" x14ac:dyDescent="0.3">
      <c r="A89" s="47" t="s">
        <v>67</v>
      </c>
      <c r="B89" s="106" t="s">
        <v>68</v>
      </c>
      <c r="F89" s="107">
        <v>180</v>
      </c>
      <c r="G89" s="95">
        <v>10</v>
      </c>
      <c r="H89" s="45">
        <v>5.22</v>
      </c>
      <c r="I89" s="45">
        <v>4.5</v>
      </c>
      <c r="J89" s="45">
        <v>7.56</v>
      </c>
      <c r="K89" s="45">
        <v>91.8</v>
      </c>
      <c r="L89" s="45">
        <v>0.04</v>
      </c>
      <c r="M89" s="45">
        <v>0.54</v>
      </c>
      <c r="N89" s="45">
        <v>36</v>
      </c>
      <c r="O89" s="45"/>
      <c r="P89" s="45">
        <v>223.2</v>
      </c>
      <c r="Q89" s="45">
        <v>165.6</v>
      </c>
      <c r="R89" s="45">
        <v>25.2</v>
      </c>
      <c r="S89" s="45">
        <v>0.18</v>
      </c>
    </row>
    <row r="90" spans="1:19" ht="22.5" customHeight="1" x14ac:dyDescent="0.3">
      <c r="A90" s="47"/>
      <c r="B90" s="71" t="s">
        <v>38</v>
      </c>
      <c r="C90" s="71"/>
      <c r="D90" s="71"/>
      <c r="E90" s="71"/>
      <c r="F90" s="73">
        <f>SUM(F88:F89)</f>
        <v>230</v>
      </c>
      <c r="G90" s="118">
        <f>SUM(G88:G89)</f>
        <v>39.28</v>
      </c>
      <c r="H90" s="72">
        <f>SUM(H88:H89)</f>
        <v>6.33</v>
      </c>
      <c r="I90" s="72">
        <f t="shared" ref="I90:S90" si="9">SUM(I88:I89)</f>
        <v>5.91</v>
      </c>
      <c r="J90" s="72">
        <f t="shared" si="9"/>
        <v>18.53</v>
      </c>
      <c r="K90" s="72">
        <f t="shared" si="9"/>
        <v>152.85</v>
      </c>
      <c r="L90" s="72">
        <f t="shared" si="9"/>
        <v>0.06</v>
      </c>
      <c r="M90" s="72">
        <f t="shared" si="9"/>
        <v>0.54</v>
      </c>
      <c r="N90" s="72">
        <f t="shared" si="9"/>
        <v>36</v>
      </c>
      <c r="O90" s="72">
        <f t="shared" si="9"/>
        <v>0.02</v>
      </c>
      <c r="P90" s="72">
        <f t="shared" si="9"/>
        <v>224.39999999999998</v>
      </c>
      <c r="Q90" s="72">
        <f t="shared" si="9"/>
        <v>169.35</v>
      </c>
      <c r="R90" s="72">
        <f t="shared" si="9"/>
        <v>26.55</v>
      </c>
      <c r="S90" s="72">
        <f t="shared" si="9"/>
        <v>0.24</v>
      </c>
    </row>
    <row r="91" spans="1:19" ht="15.75" customHeight="1" x14ac:dyDescent="0.3">
      <c r="A91" s="70"/>
      <c r="B91" s="71" t="s">
        <v>69</v>
      </c>
      <c r="C91" s="71"/>
      <c r="D91" s="71"/>
      <c r="E91" s="71"/>
      <c r="F91" s="72">
        <f>F61+F71+F76+F85+F90</f>
        <v>2760</v>
      </c>
      <c r="G91" s="72" t="e">
        <f t="shared" ref="G91:S91" si="10">G61+G71+G76+G85+G90</f>
        <v>#REF!</v>
      </c>
      <c r="H91" s="72">
        <f t="shared" si="10"/>
        <v>136.31933333333333</v>
      </c>
      <c r="I91" s="72">
        <f t="shared" si="10"/>
        <v>95.42</v>
      </c>
      <c r="J91" s="72">
        <f t="shared" si="10"/>
        <v>404.40333333333342</v>
      </c>
      <c r="K91" s="72">
        <f t="shared" si="10"/>
        <v>3038.8199999999997</v>
      </c>
      <c r="L91" s="72">
        <f t="shared" si="10"/>
        <v>1.1850000000000001</v>
      </c>
      <c r="M91" s="72">
        <f t="shared" si="10"/>
        <v>258.16000000000003</v>
      </c>
      <c r="N91" s="72">
        <f t="shared" si="10"/>
        <v>306.29000000000002</v>
      </c>
      <c r="O91" s="72">
        <f t="shared" si="10"/>
        <v>67.8</v>
      </c>
      <c r="P91" s="72">
        <f t="shared" si="10"/>
        <v>1338.4833333333336</v>
      </c>
      <c r="Q91" s="72">
        <f t="shared" si="10"/>
        <v>1746.73</v>
      </c>
      <c r="R91" s="72">
        <f t="shared" si="10"/>
        <v>342.76433333333335</v>
      </c>
      <c r="S91" s="72">
        <f t="shared" si="10"/>
        <v>19.522000000000002</v>
      </c>
    </row>
    <row r="92" spans="1:19" ht="15.75" customHeight="1" x14ac:dyDescent="0.3">
      <c r="A92" s="70"/>
      <c r="B92" s="71"/>
      <c r="C92" s="71"/>
      <c r="D92" s="71"/>
      <c r="E92" s="71"/>
      <c r="F92" s="73"/>
      <c r="G92" s="7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1:19" ht="17.25" customHeight="1" x14ac:dyDescent="0.3">
      <c r="A93" s="25"/>
      <c r="B93" s="26" t="s">
        <v>94</v>
      </c>
      <c r="C93" s="27">
        <v>44811</v>
      </c>
      <c r="D93" s="26"/>
      <c r="E93" s="26"/>
      <c r="F93" s="26"/>
      <c r="G93" s="26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 ht="14.25" customHeight="1" x14ac:dyDescent="0.3">
      <c r="A94" s="29" t="s">
        <v>11</v>
      </c>
      <c r="B94" s="26" t="s">
        <v>12</v>
      </c>
      <c r="C94" s="26"/>
      <c r="D94" s="26"/>
      <c r="E94" s="26"/>
      <c r="F94" s="30" t="s">
        <v>13</v>
      </c>
      <c r="G94" s="30" t="s">
        <v>14</v>
      </c>
      <c r="H94" s="30" t="s">
        <v>15</v>
      </c>
      <c r="I94" s="30" t="s">
        <v>16</v>
      </c>
      <c r="J94" s="31" t="s">
        <v>17</v>
      </c>
      <c r="K94" s="30" t="s">
        <v>18</v>
      </c>
      <c r="L94" s="32" t="s">
        <v>19</v>
      </c>
      <c r="M94" s="32" t="s">
        <v>20</v>
      </c>
      <c r="N94" s="32" t="s">
        <v>21</v>
      </c>
      <c r="O94" s="32" t="s">
        <v>22</v>
      </c>
      <c r="P94" s="32" t="s">
        <v>23</v>
      </c>
      <c r="Q94" s="32" t="s">
        <v>24</v>
      </c>
      <c r="R94" s="32" t="s">
        <v>25</v>
      </c>
      <c r="S94" s="32" t="s">
        <v>26</v>
      </c>
    </row>
    <row r="95" spans="1:19" ht="14.25" customHeight="1" x14ac:dyDescent="0.3">
      <c r="A95" s="33"/>
      <c r="B95" s="26"/>
      <c r="C95" s="26"/>
      <c r="D95" s="26"/>
      <c r="E95" s="26"/>
      <c r="F95" s="34"/>
      <c r="G95" s="34"/>
      <c r="H95" s="34"/>
      <c r="I95" s="34"/>
      <c r="J95" s="34"/>
      <c r="K95" s="35"/>
      <c r="L95" s="36"/>
      <c r="M95" s="37"/>
      <c r="N95" s="37"/>
      <c r="O95" s="37"/>
      <c r="P95" s="37"/>
      <c r="Q95" s="37"/>
      <c r="R95" s="37"/>
      <c r="S95" s="37"/>
    </row>
    <row r="96" spans="1:19" ht="14.25" customHeight="1" x14ac:dyDescent="0.3">
      <c r="A96" s="25"/>
      <c r="B96" s="26" t="s">
        <v>27</v>
      </c>
      <c r="C96" s="26"/>
      <c r="D96" s="26"/>
      <c r="E96" s="26"/>
      <c r="F96" s="34"/>
      <c r="G96" s="34"/>
      <c r="H96" s="34"/>
      <c r="I96" s="34"/>
      <c r="J96" s="34"/>
      <c r="K96" s="35"/>
      <c r="L96" s="37"/>
      <c r="M96" s="37"/>
      <c r="N96" s="37"/>
      <c r="O96" s="37"/>
      <c r="P96" s="37"/>
      <c r="Q96" s="37"/>
      <c r="R96" s="37"/>
      <c r="S96" s="37"/>
    </row>
    <row r="97" spans="1:19" ht="14.25" customHeight="1" x14ac:dyDescent="0.3">
      <c r="A97" s="38" t="s">
        <v>28</v>
      </c>
      <c r="B97" s="35" t="s">
        <v>162</v>
      </c>
      <c r="C97" s="35"/>
      <c r="D97" s="26"/>
      <c r="E97" s="39"/>
      <c r="F97" s="187" t="s">
        <v>163</v>
      </c>
      <c r="G97" s="41">
        <v>5</v>
      </c>
      <c r="H97" s="42">
        <v>6.58</v>
      </c>
      <c r="I97" s="42">
        <v>6.65</v>
      </c>
      <c r="J97" s="43"/>
      <c r="K97" s="44">
        <v>85.8</v>
      </c>
      <c r="L97" s="43">
        <v>0.02</v>
      </c>
      <c r="M97" s="45">
        <v>0.18</v>
      </c>
      <c r="N97" s="45">
        <v>52.5</v>
      </c>
      <c r="O97" s="45"/>
      <c r="P97" s="46">
        <v>250</v>
      </c>
      <c r="Q97" s="46">
        <v>150</v>
      </c>
      <c r="R97" s="46">
        <v>13.75</v>
      </c>
      <c r="S97" s="46">
        <v>0.18</v>
      </c>
    </row>
    <row r="98" spans="1:19" ht="14.25" customHeight="1" x14ac:dyDescent="0.3">
      <c r="A98" s="47">
        <v>174</v>
      </c>
      <c r="B98" s="35" t="s">
        <v>95</v>
      </c>
      <c r="C98" s="35"/>
      <c r="D98" s="26"/>
      <c r="E98" s="26"/>
      <c r="F98" s="48" t="s">
        <v>31</v>
      </c>
      <c r="G98" s="49">
        <v>10</v>
      </c>
      <c r="H98" s="50">
        <v>8.76</v>
      </c>
      <c r="I98" s="45">
        <v>11.676</v>
      </c>
      <c r="J98" s="50">
        <v>58.375999999999998</v>
      </c>
      <c r="K98" s="50">
        <v>374.2</v>
      </c>
      <c r="L98" s="50">
        <v>1.1200000000000001</v>
      </c>
      <c r="M98" s="50"/>
      <c r="N98" s="50"/>
      <c r="O98" s="50"/>
      <c r="P98" s="50"/>
      <c r="Q98" s="50"/>
      <c r="R98" s="50"/>
      <c r="S98" s="50"/>
    </row>
    <row r="99" spans="1:19" ht="14.25" customHeight="1" x14ac:dyDescent="0.25">
      <c r="A99" s="51" t="s">
        <v>32</v>
      </c>
      <c r="B99" s="52" t="s">
        <v>97</v>
      </c>
      <c r="C99" s="53"/>
      <c r="D99" s="53"/>
      <c r="F99" s="54">
        <v>200</v>
      </c>
      <c r="G99" s="55">
        <v>10</v>
      </c>
      <c r="H99" s="56">
        <v>0.56999999999999995</v>
      </c>
      <c r="I99" s="56">
        <v>0.06</v>
      </c>
      <c r="J99" s="56">
        <v>30.2</v>
      </c>
      <c r="K99" s="57">
        <v>123.6</v>
      </c>
      <c r="L99" s="57">
        <v>2E-3</v>
      </c>
      <c r="M99" s="58">
        <v>1.1000000000000001</v>
      </c>
      <c r="N99" s="59"/>
      <c r="O99" s="58"/>
      <c r="P99" s="58">
        <v>15.7</v>
      </c>
      <c r="Q99" s="58">
        <v>16.3</v>
      </c>
      <c r="R99" s="58">
        <v>3.36</v>
      </c>
      <c r="S99" s="58">
        <v>0.37</v>
      </c>
    </row>
    <row r="100" spans="1:19" s="63" customFormat="1" ht="29.25" customHeight="1" x14ac:dyDescent="0.3">
      <c r="A100" s="60" t="s">
        <v>34</v>
      </c>
      <c r="B100" s="61" t="s">
        <v>98</v>
      </c>
      <c r="C100" s="61"/>
      <c r="D100" s="61"/>
      <c r="E100" s="61"/>
      <c r="F100" s="40" t="s">
        <v>99</v>
      </c>
      <c r="G100" s="49">
        <v>5</v>
      </c>
      <c r="H100" s="43">
        <v>7.11</v>
      </c>
      <c r="I100" s="43">
        <v>0.9</v>
      </c>
      <c r="J100" s="43">
        <v>43.5</v>
      </c>
      <c r="K100" s="62">
        <v>211.5</v>
      </c>
      <c r="L100" s="45">
        <v>0.15</v>
      </c>
      <c r="M100" s="45"/>
      <c r="N100" s="45"/>
      <c r="O100" s="45">
        <v>1.2</v>
      </c>
      <c r="P100" s="45">
        <v>20.7</v>
      </c>
      <c r="Q100" s="45">
        <v>78.3</v>
      </c>
      <c r="R100" s="45">
        <v>29.7</v>
      </c>
      <c r="S100" s="45">
        <v>1.8</v>
      </c>
    </row>
    <row r="101" spans="1:19" s="63" customFormat="1" ht="29.25" customHeight="1" x14ac:dyDescent="0.25">
      <c r="A101" s="51" t="s">
        <v>36</v>
      </c>
      <c r="B101" s="53" t="s">
        <v>73</v>
      </c>
      <c r="C101" s="53"/>
      <c r="D101" s="53"/>
      <c r="E101"/>
      <c r="F101" s="64">
        <v>150</v>
      </c>
      <c r="G101" s="65">
        <v>10</v>
      </c>
      <c r="H101" s="19">
        <v>0.8</v>
      </c>
      <c r="I101" s="19">
        <v>0.8</v>
      </c>
      <c r="J101" s="18">
        <v>19.600000000000001</v>
      </c>
      <c r="K101" s="20">
        <v>64</v>
      </c>
      <c r="L101" s="66">
        <v>0.06</v>
      </c>
      <c r="M101" s="67">
        <v>20</v>
      </c>
      <c r="N101" s="68"/>
      <c r="O101" s="69">
        <v>0.4</v>
      </c>
      <c r="P101" s="69">
        <v>32</v>
      </c>
      <c r="Q101" s="69">
        <v>22</v>
      </c>
      <c r="R101" s="69">
        <v>18</v>
      </c>
      <c r="S101" s="69">
        <v>4.4000000000000004</v>
      </c>
    </row>
    <row r="102" spans="1:19" ht="26.25" customHeight="1" x14ac:dyDescent="0.3">
      <c r="A102" s="70"/>
      <c r="B102" s="71" t="s">
        <v>38</v>
      </c>
      <c r="C102" s="61"/>
      <c r="D102" s="61"/>
      <c r="E102" s="61"/>
      <c r="F102" s="72">
        <f>45+205+200+60+150</f>
        <v>660</v>
      </c>
      <c r="G102" s="72">
        <f>SUM(G97:G101)</f>
        <v>40</v>
      </c>
      <c r="H102" s="72">
        <f>SUM(H97:H101)</f>
        <v>23.82</v>
      </c>
      <c r="I102" s="72">
        <f>SUM(I97:I101)</f>
        <v>20.085999999999999</v>
      </c>
      <c r="J102" s="72">
        <f>SUM(J97:J101)</f>
        <v>151.67599999999999</v>
      </c>
      <c r="K102" s="72">
        <f>SUM(K97:K101)</f>
        <v>859.1</v>
      </c>
      <c r="L102" s="72">
        <f>SUM(L97:L101)</f>
        <v>1.3520000000000001</v>
      </c>
      <c r="M102" s="72">
        <f>SUM(M97:M101)</f>
        <v>21.28</v>
      </c>
      <c r="N102" s="72">
        <f>SUM(N97:N101)</f>
        <v>52.5</v>
      </c>
      <c r="O102" s="72">
        <f>SUM(O97:O101)</f>
        <v>1.6</v>
      </c>
      <c r="P102" s="72">
        <f>SUM(P97:P101)</f>
        <v>318.39999999999998</v>
      </c>
      <c r="Q102" s="72">
        <f>SUM(Q97:Q101)</f>
        <v>266.60000000000002</v>
      </c>
      <c r="R102" s="72">
        <f>SUM(R97:R101)</f>
        <v>64.81</v>
      </c>
      <c r="S102" s="72">
        <f>SUM(S97:S101)</f>
        <v>6.75</v>
      </c>
    </row>
    <row r="103" spans="1:19" ht="15.75" customHeight="1" x14ac:dyDescent="0.3">
      <c r="A103" s="70"/>
      <c r="B103" s="71"/>
      <c r="C103" s="61"/>
      <c r="D103" s="61"/>
      <c r="E103" s="61"/>
      <c r="F103" s="40"/>
      <c r="G103" s="40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4.25" customHeight="1" x14ac:dyDescent="0.3">
      <c r="A104" s="70"/>
      <c r="B104" s="71" t="s">
        <v>39</v>
      </c>
      <c r="C104" s="71"/>
      <c r="D104" s="71"/>
      <c r="E104" s="71"/>
      <c r="F104" s="73"/>
      <c r="G104" s="73"/>
      <c r="H104" s="72"/>
      <c r="I104" s="72"/>
      <c r="J104" s="72"/>
      <c r="K104" s="74"/>
      <c r="L104" s="37"/>
      <c r="M104" s="37"/>
      <c r="N104" s="37"/>
      <c r="O104" s="37"/>
      <c r="P104" s="37"/>
      <c r="Q104" s="37"/>
      <c r="R104" s="37"/>
      <c r="S104" s="37"/>
    </row>
    <row r="105" spans="1:19" ht="14.25" customHeight="1" x14ac:dyDescent="0.3">
      <c r="A105" s="75" t="s">
        <v>40</v>
      </c>
      <c r="B105" s="76" t="s">
        <v>100</v>
      </c>
      <c r="C105" s="76"/>
      <c r="D105" s="76"/>
      <c r="F105" s="77">
        <v>100</v>
      </c>
      <c r="G105" s="78">
        <v>25</v>
      </c>
      <c r="H105" s="79">
        <v>1.27</v>
      </c>
      <c r="I105" s="79">
        <v>7.1</v>
      </c>
      <c r="J105" s="79">
        <v>13.07</v>
      </c>
      <c r="K105" s="79">
        <v>121.22</v>
      </c>
      <c r="L105" s="80">
        <v>0.02</v>
      </c>
      <c r="M105" s="80">
        <v>7.52</v>
      </c>
      <c r="N105" s="81"/>
      <c r="O105" s="80"/>
      <c r="P105" s="80">
        <v>34.15</v>
      </c>
      <c r="Q105" s="80">
        <v>37.119999999999997</v>
      </c>
      <c r="R105" s="80">
        <v>19.63</v>
      </c>
      <c r="S105" s="80">
        <v>1.73</v>
      </c>
    </row>
    <row r="106" spans="1:19" ht="14.25" customHeight="1" x14ac:dyDescent="0.3">
      <c r="A106" s="60" t="s">
        <v>42</v>
      </c>
      <c r="B106" s="82" t="s">
        <v>103</v>
      </c>
      <c r="C106" s="82"/>
      <c r="D106" s="82"/>
      <c r="E106" s="82"/>
      <c r="F106" s="40" t="s">
        <v>44</v>
      </c>
      <c r="G106" s="49"/>
      <c r="H106" s="41">
        <v>4.5759999999999996</v>
      </c>
      <c r="I106" s="41">
        <v>6.74</v>
      </c>
      <c r="J106" s="41">
        <v>9.26</v>
      </c>
      <c r="K106" s="41">
        <v>124.67</v>
      </c>
      <c r="L106" s="45">
        <v>0.08</v>
      </c>
      <c r="M106" s="45">
        <v>10.45</v>
      </c>
      <c r="N106" s="45">
        <v>3</v>
      </c>
      <c r="O106" s="45">
        <v>38.08</v>
      </c>
      <c r="P106" s="45">
        <v>80.430000000000007</v>
      </c>
      <c r="Q106" s="45">
        <v>25.58</v>
      </c>
      <c r="R106" s="45">
        <v>1.0129999999999999</v>
      </c>
      <c r="S106" s="45"/>
    </row>
    <row r="107" spans="1:19" ht="14.25" customHeight="1" x14ac:dyDescent="0.3">
      <c r="A107" s="38" t="s">
        <v>45</v>
      </c>
      <c r="B107" s="61" t="s">
        <v>198</v>
      </c>
      <c r="C107" s="61"/>
      <c r="D107" s="83"/>
      <c r="E107" s="83"/>
      <c r="F107" s="48" t="s">
        <v>47</v>
      </c>
      <c r="G107" s="49">
        <v>45</v>
      </c>
      <c r="H107" s="42">
        <v>23.4</v>
      </c>
      <c r="I107" s="42">
        <v>18.559999999999999</v>
      </c>
      <c r="J107" s="43">
        <v>0.36</v>
      </c>
      <c r="K107" s="44">
        <v>262</v>
      </c>
      <c r="L107" s="50">
        <v>0.04</v>
      </c>
      <c r="M107" s="50">
        <v>2.36</v>
      </c>
      <c r="N107" s="50">
        <v>58.2</v>
      </c>
      <c r="O107" s="50">
        <v>0.92</v>
      </c>
      <c r="P107" s="50">
        <v>53.6</v>
      </c>
      <c r="Q107" s="50">
        <v>164</v>
      </c>
      <c r="R107" s="50">
        <v>20.28</v>
      </c>
      <c r="S107" s="50">
        <v>1.88</v>
      </c>
    </row>
    <row r="108" spans="1:19" ht="14.25" customHeight="1" x14ac:dyDescent="0.3">
      <c r="A108" s="70" t="s">
        <v>79</v>
      </c>
      <c r="B108" s="61" t="s">
        <v>104</v>
      </c>
      <c r="C108" s="61"/>
      <c r="D108" s="61"/>
      <c r="E108" s="61"/>
      <c r="F108" s="40">
        <v>180</v>
      </c>
      <c r="G108" s="49">
        <v>22.45</v>
      </c>
      <c r="H108" s="43">
        <v>3.74</v>
      </c>
      <c r="I108" s="43">
        <v>8.42</v>
      </c>
      <c r="J108" s="84">
        <v>25.09</v>
      </c>
      <c r="K108" s="44">
        <v>200.96</v>
      </c>
      <c r="L108" s="41">
        <v>0.19800000000000001</v>
      </c>
      <c r="M108" s="50">
        <v>25.94</v>
      </c>
      <c r="N108" s="50">
        <v>20</v>
      </c>
      <c r="O108" s="50">
        <v>24.827999999999999</v>
      </c>
      <c r="P108" s="50">
        <v>190.72200000000001</v>
      </c>
      <c r="Q108" s="50">
        <v>36.576000000000001</v>
      </c>
      <c r="R108" s="50">
        <v>2.3959999999999999</v>
      </c>
      <c r="S108" s="50"/>
    </row>
    <row r="109" spans="1:19" ht="14.25" customHeight="1" x14ac:dyDescent="0.25">
      <c r="A109" s="85">
        <v>376</v>
      </c>
      <c r="B109" s="63" t="s">
        <v>186</v>
      </c>
      <c r="C109" s="63"/>
      <c r="D109" s="63"/>
      <c r="E109" s="63"/>
      <c r="F109" s="67">
        <v>200</v>
      </c>
      <c r="G109" s="86">
        <v>10</v>
      </c>
      <c r="H109" s="87">
        <v>7.0000000000000007E-2</v>
      </c>
      <c r="I109" s="87">
        <v>0.02</v>
      </c>
      <c r="J109" s="87">
        <v>15</v>
      </c>
      <c r="K109" s="87">
        <v>60</v>
      </c>
      <c r="L109" s="87"/>
      <c r="M109" s="87">
        <v>0.03</v>
      </c>
      <c r="N109" s="88"/>
      <c r="O109" s="88"/>
      <c r="P109" s="88">
        <v>11.1</v>
      </c>
      <c r="Q109" s="88">
        <v>2.8</v>
      </c>
      <c r="R109" s="88">
        <v>1.4</v>
      </c>
      <c r="S109" s="88">
        <v>0.28000000000000003</v>
      </c>
    </row>
    <row r="110" spans="1:19" s="92" customFormat="1" ht="14.25" customHeight="1" x14ac:dyDescent="0.25">
      <c r="A110" s="89" t="s">
        <v>50</v>
      </c>
      <c r="B110" s="90" t="s">
        <v>51</v>
      </c>
      <c r="C110" s="90"/>
      <c r="D110" s="91"/>
      <c r="F110" s="93">
        <v>50</v>
      </c>
      <c r="G110" s="94">
        <v>5</v>
      </c>
      <c r="H110" s="95">
        <v>3.95</v>
      </c>
      <c r="I110" s="95">
        <v>0.5</v>
      </c>
      <c r="J110" s="95">
        <v>24.17</v>
      </c>
      <c r="K110" s="96">
        <v>117.5</v>
      </c>
      <c r="L110" s="95">
        <v>0.09</v>
      </c>
      <c r="M110" s="58"/>
      <c r="N110" s="59"/>
      <c r="O110" s="58">
        <v>0.67</v>
      </c>
      <c r="P110" s="58">
        <v>11.5</v>
      </c>
      <c r="Q110" s="58">
        <v>43.5</v>
      </c>
      <c r="R110" s="58">
        <v>16.5</v>
      </c>
      <c r="S110" s="58">
        <v>1</v>
      </c>
    </row>
    <row r="111" spans="1:19" s="92" customFormat="1" ht="14.25" customHeight="1" x14ac:dyDescent="0.3">
      <c r="A111" s="89" t="s">
        <v>52</v>
      </c>
      <c r="B111" s="61" t="s">
        <v>53</v>
      </c>
      <c r="C111" s="61"/>
      <c r="D111" s="61"/>
      <c r="E111" s="61"/>
      <c r="F111" s="97">
        <v>50</v>
      </c>
      <c r="G111" s="94"/>
      <c r="H111" s="43">
        <v>4.95</v>
      </c>
      <c r="I111" s="43">
        <v>0.9</v>
      </c>
      <c r="J111" s="43">
        <v>29.7</v>
      </c>
      <c r="K111" s="43">
        <v>148.5</v>
      </c>
      <c r="L111" s="43">
        <v>0.13</v>
      </c>
      <c r="M111" s="43">
        <v>0</v>
      </c>
      <c r="N111" s="43"/>
      <c r="O111" s="43"/>
      <c r="P111" s="43">
        <v>21.75</v>
      </c>
      <c r="Q111" s="43">
        <v>112.5</v>
      </c>
      <c r="R111" s="43">
        <v>35.25</v>
      </c>
      <c r="S111" s="43">
        <v>2.93</v>
      </c>
    </row>
    <row r="112" spans="1:19" ht="15" customHeight="1" x14ac:dyDescent="0.3">
      <c r="A112" s="70"/>
      <c r="B112" s="71" t="s">
        <v>38</v>
      </c>
      <c r="C112" s="71"/>
      <c r="D112" s="71"/>
      <c r="E112" s="71"/>
      <c r="F112" s="73">
        <f>100+260+100+180+200+100</f>
        <v>940</v>
      </c>
      <c r="G112" s="72" t="e">
        <f>G105+#REF!+G107+G108+G109+G110</f>
        <v>#REF!</v>
      </c>
      <c r="H112" s="72">
        <f>SUM(H106:H111)</f>
        <v>40.686000000000007</v>
      </c>
      <c r="I112" s="72">
        <f>SUM(I106:I111)</f>
        <v>35.14</v>
      </c>
      <c r="J112" s="72">
        <f>SUM(J106:J111)</f>
        <v>103.58</v>
      </c>
      <c r="K112" s="72">
        <f>SUM(K106:K111)</f>
        <v>913.63</v>
      </c>
      <c r="L112" s="72">
        <f>SUM(L106:L111)</f>
        <v>0.53800000000000003</v>
      </c>
      <c r="M112" s="72">
        <f>SUM(M106:M111)</f>
        <v>38.78</v>
      </c>
      <c r="N112" s="72">
        <f>SUM(N106:N111)</f>
        <v>81.2</v>
      </c>
      <c r="O112" s="72">
        <f>SUM(O106:O111)</f>
        <v>64.498000000000005</v>
      </c>
      <c r="P112" s="72">
        <f>SUM(P106:P111)</f>
        <v>369.10200000000003</v>
      </c>
      <c r="Q112" s="72">
        <f>SUM(Q106:Q111)</f>
        <v>384.95600000000002</v>
      </c>
      <c r="R112" s="72">
        <f>SUM(R106:R111)</f>
        <v>76.838999999999999</v>
      </c>
      <c r="S112" s="72">
        <f>SUM(S106:S111)</f>
        <v>6.09</v>
      </c>
    </row>
    <row r="113" spans="1:19" ht="15" customHeight="1" x14ac:dyDescent="0.3">
      <c r="A113" s="70"/>
      <c r="B113" s="71"/>
      <c r="C113" s="71"/>
      <c r="D113" s="71"/>
      <c r="E113" s="71"/>
      <c r="F113" s="73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4.25" customHeight="1" x14ac:dyDescent="0.3">
      <c r="A114" s="70"/>
      <c r="B114" s="71" t="s">
        <v>54</v>
      </c>
      <c r="C114" s="71"/>
      <c r="D114" s="71"/>
      <c r="E114" s="71"/>
      <c r="F114" s="73"/>
      <c r="G114" s="73"/>
      <c r="H114" s="72"/>
      <c r="I114" s="72"/>
      <c r="J114" s="72"/>
      <c r="K114" s="74"/>
      <c r="L114" s="37"/>
      <c r="M114" s="37"/>
      <c r="N114" s="37"/>
      <c r="O114" s="37"/>
      <c r="P114" s="37"/>
      <c r="Q114" s="37"/>
      <c r="R114" s="37"/>
      <c r="S114" s="37"/>
    </row>
    <row r="115" spans="1:19" ht="13.5" customHeight="1" x14ac:dyDescent="0.3">
      <c r="A115" s="98" t="s">
        <v>55</v>
      </c>
      <c r="B115" s="61" t="s">
        <v>172</v>
      </c>
      <c r="C115" s="83"/>
      <c r="D115" s="83"/>
      <c r="E115" s="83"/>
      <c r="F115" s="48">
        <v>50</v>
      </c>
      <c r="G115" s="41">
        <v>43</v>
      </c>
      <c r="H115" s="43">
        <v>3.3933333333333331</v>
      </c>
      <c r="I115" s="43">
        <v>6.98</v>
      </c>
      <c r="J115" s="43">
        <v>21.073333333333334</v>
      </c>
      <c r="K115" s="43">
        <v>160.5</v>
      </c>
      <c r="L115" s="43">
        <v>0.06</v>
      </c>
      <c r="M115" s="43">
        <v>0</v>
      </c>
      <c r="N115" s="43">
        <v>0</v>
      </c>
      <c r="O115" s="43">
        <v>0</v>
      </c>
      <c r="P115" s="43">
        <v>10.653333333333334</v>
      </c>
      <c r="Q115" s="43">
        <v>38.4</v>
      </c>
      <c r="R115" s="43">
        <v>14.133333333333333</v>
      </c>
      <c r="S115" s="43">
        <v>0.70000000000000007</v>
      </c>
    </row>
    <row r="116" spans="1:19" s="92" customFormat="1" ht="14.25" customHeight="1" x14ac:dyDescent="0.3">
      <c r="A116" s="47">
        <v>348</v>
      </c>
      <c r="B116" s="99" t="s">
        <v>173</v>
      </c>
      <c r="C116" s="99"/>
      <c r="D116" s="99"/>
      <c r="E116" s="99"/>
      <c r="F116" s="100">
        <v>200</v>
      </c>
      <c r="G116" s="41">
        <v>10</v>
      </c>
      <c r="H116" s="101">
        <v>1.35</v>
      </c>
      <c r="I116" s="101">
        <v>0.08</v>
      </c>
      <c r="J116" s="101">
        <v>27.85</v>
      </c>
      <c r="K116" s="101">
        <v>122.2</v>
      </c>
      <c r="L116" s="101"/>
      <c r="M116" s="101"/>
      <c r="N116" s="101"/>
      <c r="O116" s="101"/>
      <c r="P116" s="101"/>
      <c r="Q116" s="101"/>
      <c r="R116" s="101"/>
      <c r="S116" s="101"/>
    </row>
    <row r="117" spans="1:19" ht="14.25" customHeight="1" x14ac:dyDescent="0.3">
      <c r="A117" s="70"/>
      <c r="B117" s="71" t="s">
        <v>38</v>
      </c>
      <c r="C117" s="71"/>
      <c r="D117" s="71"/>
      <c r="E117" s="71"/>
      <c r="F117" s="73">
        <f>SUM(F115:F116)</f>
        <v>250</v>
      </c>
      <c r="G117" s="72">
        <f>SUM(G115:G116)</f>
        <v>53</v>
      </c>
      <c r="H117" s="72">
        <f t="shared" ref="H117:S117" si="11">SUM(H115:H116)</f>
        <v>4.7433333333333332</v>
      </c>
      <c r="I117" s="72">
        <f t="shared" si="11"/>
        <v>7.0600000000000005</v>
      </c>
      <c r="J117" s="72">
        <f t="shared" si="11"/>
        <v>48.923333333333332</v>
      </c>
      <c r="K117" s="72">
        <f t="shared" si="11"/>
        <v>282.7</v>
      </c>
      <c r="L117" s="72">
        <f t="shared" si="11"/>
        <v>0.06</v>
      </c>
      <c r="M117" s="72">
        <f t="shared" si="11"/>
        <v>0</v>
      </c>
      <c r="N117" s="72">
        <f t="shared" si="11"/>
        <v>0</v>
      </c>
      <c r="O117" s="72">
        <f t="shared" si="11"/>
        <v>0</v>
      </c>
      <c r="P117" s="72">
        <f t="shared" si="11"/>
        <v>10.653333333333334</v>
      </c>
      <c r="Q117" s="72">
        <f t="shared" si="11"/>
        <v>38.4</v>
      </c>
      <c r="R117" s="72">
        <f t="shared" si="11"/>
        <v>14.133333333333333</v>
      </c>
      <c r="S117" s="72">
        <f t="shared" si="11"/>
        <v>0.70000000000000007</v>
      </c>
    </row>
    <row r="118" spans="1:19" ht="14.25" customHeight="1" x14ac:dyDescent="0.3">
      <c r="A118" s="70"/>
      <c r="B118" s="71"/>
      <c r="C118" s="71"/>
      <c r="D118" s="71"/>
      <c r="E118" s="71"/>
      <c r="F118" s="73"/>
      <c r="G118" s="73"/>
      <c r="H118" s="72"/>
      <c r="I118" s="72"/>
      <c r="J118" s="102"/>
      <c r="K118" s="74"/>
      <c r="L118" s="37"/>
      <c r="M118" s="37"/>
      <c r="N118" s="37"/>
      <c r="O118" s="37"/>
      <c r="P118" s="37"/>
      <c r="Q118" s="37"/>
      <c r="R118" s="37"/>
      <c r="S118" s="37"/>
    </row>
    <row r="119" spans="1:19" ht="14.25" customHeight="1" x14ac:dyDescent="0.3">
      <c r="A119" s="70"/>
      <c r="B119" s="71" t="s">
        <v>58</v>
      </c>
      <c r="C119" s="71"/>
      <c r="D119" s="71"/>
      <c r="E119" s="71"/>
      <c r="F119" s="73"/>
      <c r="G119" s="73"/>
      <c r="H119" s="72"/>
      <c r="I119" s="72"/>
      <c r="J119" s="102"/>
      <c r="K119" s="74"/>
      <c r="L119" s="37"/>
      <c r="M119" s="37"/>
      <c r="N119" s="37"/>
      <c r="O119" s="37"/>
      <c r="P119" s="37"/>
      <c r="Q119" s="37"/>
      <c r="R119" s="37"/>
      <c r="S119" s="37"/>
    </row>
    <row r="120" spans="1:19" ht="14.25" customHeight="1" x14ac:dyDescent="0.3">
      <c r="A120" s="103" t="s">
        <v>59</v>
      </c>
      <c r="B120" s="104" t="s">
        <v>199</v>
      </c>
      <c r="C120" s="105"/>
      <c r="D120" s="105"/>
      <c r="E120" s="105"/>
      <c r="F120" s="48">
        <v>100</v>
      </c>
      <c r="G120" s="49"/>
      <c r="H120" s="43">
        <v>1.0780000000000001</v>
      </c>
      <c r="I120" s="43">
        <v>6.0880000000000001</v>
      </c>
      <c r="J120" s="43">
        <v>3.431</v>
      </c>
      <c r="K120" s="43">
        <v>72.8</v>
      </c>
      <c r="L120" s="45">
        <v>4.2000000000000003E-2</v>
      </c>
      <c r="M120" s="45">
        <v>22.143999999999998</v>
      </c>
      <c r="N120" s="45"/>
      <c r="O120" s="45"/>
      <c r="P120" s="45">
        <v>33.418999999999997</v>
      </c>
      <c r="Q120" s="45">
        <v>24.567</v>
      </c>
      <c r="R120" s="45">
        <v>18.364000000000001</v>
      </c>
      <c r="S120" s="45">
        <v>0.877</v>
      </c>
    </row>
    <row r="121" spans="1:19" ht="14.25" customHeight="1" x14ac:dyDescent="0.3">
      <c r="A121" s="103"/>
      <c r="B121" s="104" t="s">
        <v>200</v>
      </c>
      <c r="C121" s="105"/>
      <c r="D121" s="105"/>
      <c r="E121" s="105"/>
      <c r="F121" s="48" t="s">
        <v>47</v>
      </c>
      <c r="G121" s="49">
        <v>40</v>
      </c>
      <c r="H121" s="43">
        <v>19.36</v>
      </c>
      <c r="I121" s="43">
        <v>10.98</v>
      </c>
      <c r="J121" s="43">
        <v>4.71</v>
      </c>
      <c r="K121" s="43">
        <v>194.93</v>
      </c>
      <c r="L121" s="45">
        <v>8.8999999999999996E-2</v>
      </c>
      <c r="M121" s="45">
        <v>1.8</v>
      </c>
      <c r="N121" s="45">
        <v>30.9</v>
      </c>
      <c r="O121" s="45">
        <v>0.91</v>
      </c>
      <c r="P121" s="45">
        <v>114.34</v>
      </c>
      <c r="Q121" s="45">
        <v>271.95</v>
      </c>
      <c r="R121" s="45">
        <v>55.92</v>
      </c>
      <c r="S121" s="45">
        <v>1.05</v>
      </c>
    </row>
    <row r="122" spans="1:19" ht="14.25" customHeight="1" x14ac:dyDescent="0.3">
      <c r="A122" s="70" t="s">
        <v>88</v>
      </c>
      <c r="B122" s="61" t="s">
        <v>81</v>
      </c>
      <c r="C122" s="61"/>
      <c r="D122" s="61"/>
      <c r="E122" s="61"/>
      <c r="F122" s="40">
        <v>180</v>
      </c>
      <c r="G122" s="49">
        <v>22.45</v>
      </c>
      <c r="H122" s="43">
        <v>2.79</v>
      </c>
      <c r="I122" s="43">
        <v>3.42</v>
      </c>
      <c r="J122" s="84">
        <v>6.01</v>
      </c>
      <c r="K122" s="44">
        <v>65.37</v>
      </c>
      <c r="L122" s="50">
        <v>1.7000000000000001E-2</v>
      </c>
      <c r="M122" s="50">
        <v>40.97</v>
      </c>
      <c r="N122" s="50">
        <v>16.37</v>
      </c>
      <c r="O122" s="50"/>
      <c r="P122" s="50">
        <v>7.38</v>
      </c>
      <c r="Q122" s="50">
        <v>10.08</v>
      </c>
      <c r="R122" s="50">
        <v>4.1539999999999999</v>
      </c>
      <c r="S122" s="50">
        <v>0.216</v>
      </c>
    </row>
    <row r="123" spans="1:19" ht="14.25" customHeight="1" x14ac:dyDescent="0.3">
      <c r="A123" s="70" t="s">
        <v>91</v>
      </c>
      <c r="B123" s="61" t="s">
        <v>84</v>
      </c>
      <c r="C123" s="61"/>
      <c r="D123" s="61"/>
      <c r="E123" s="61"/>
      <c r="F123" s="40">
        <v>200</v>
      </c>
      <c r="G123" s="49">
        <v>10</v>
      </c>
      <c r="H123" s="43">
        <v>0.45</v>
      </c>
      <c r="I123" s="43">
        <v>0.1</v>
      </c>
      <c r="J123" s="84">
        <v>33.99</v>
      </c>
      <c r="K123" s="44">
        <v>141.19999999999999</v>
      </c>
      <c r="L123" s="50">
        <v>0.02</v>
      </c>
      <c r="M123" s="50">
        <v>12</v>
      </c>
      <c r="N123" s="50"/>
      <c r="O123" s="50"/>
      <c r="P123" s="50">
        <v>23.02</v>
      </c>
      <c r="Q123" s="50">
        <v>11.5</v>
      </c>
      <c r="R123" s="50">
        <v>7.63</v>
      </c>
      <c r="S123" s="50">
        <v>0.24</v>
      </c>
    </row>
    <row r="124" spans="1:19" s="92" customFormat="1" ht="14.25" customHeight="1" x14ac:dyDescent="0.25">
      <c r="A124" s="89" t="s">
        <v>50</v>
      </c>
      <c r="B124" s="90" t="s">
        <v>51</v>
      </c>
      <c r="C124" s="90"/>
      <c r="D124" s="91"/>
      <c r="F124" s="93">
        <v>50</v>
      </c>
      <c r="G124" s="94">
        <v>5</v>
      </c>
      <c r="H124" s="95">
        <v>3.95</v>
      </c>
      <c r="I124" s="95">
        <v>0.5</v>
      </c>
      <c r="J124" s="95">
        <v>24.17</v>
      </c>
      <c r="K124" s="96">
        <v>117.5</v>
      </c>
      <c r="L124" s="95">
        <v>0.09</v>
      </c>
      <c r="M124" s="58"/>
      <c r="N124" s="59"/>
      <c r="O124" s="58">
        <v>0.67</v>
      </c>
      <c r="P124" s="58">
        <v>11.5</v>
      </c>
      <c r="Q124" s="58">
        <v>43.5</v>
      </c>
      <c r="R124" s="58">
        <v>16.5</v>
      </c>
      <c r="S124" s="58">
        <v>1</v>
      </c>
    </row>
    <row r="125" spans="1:19" ht="23.25" customHeight="1" x14ac:dyDescent="0.3">
      <c r="A125" s="89" t="s">
        <v>52</v>
      </c>
      <c r="B125" s="61" t="s">
        <v>53</v>
      </c>
      <c r="C125" s="61"/>
      <c r="D125" s="61"/>
      <c r="E125" s="61"/>
      <c r="F125" s="97">
        <v>50</v>
      </c>
      <c r="G125" s="94"/>
      <c r="H125" s="43">
        <v>2.64</v>
      </c>
      <c r="I125" s="43">
        <v>0.48</v>
      </c>
      <c r="J125" s="43">
        <v>15.84</v>
      </c>
      <c r="K125" s="43">
        <v>79.2</v>
      </c>
      <c r="L125" s="43">
        <v>7.0000000000000007E-2</v>
      </c>
      <c r="M125" s="43">
        <v>0</v>
      </c>
      <c r="N125" s="43"/>
      <c r="O125" s="43"/>
      <c r="P125" s="43">
        <v>11.6</v>
      </c>
      <c r="Q125" s="43">
        <v>60</v>
      </c>
      <c r="R125" s="43">
        <v>18.8</v>
      </c>
      <c r="S125" s="43">
        <v>1.56</v>
      </c>
    </row>
    <row r="126" spans="1:19" ht="16.5" customHeight="1" x14ac:dyDescent="0.3">
      <c r="A126" s="70"/>
      <c r="B126" s="71" t="s">
        <v>38</v>
      </c>
      <c r="C126" s="71"/>
      <c r="D126" s="71"/>
      <c r="E126" s="71"/>
      <c r="F126" s="73">
        <f>200+180+200+100</f>
        <v>680</v>
      </c>
      <c r="G126" s="117" t="e">
        <f>#REF!+G121+G122+G123+G124</f>
        <v>#REF!</v>
      </c>
      <c r="H126" s="72">
        <f>SUM(H120:H125)</f>
        <v>30.267999999999997</v>
      </c>
      <c r="I126" s="72">
        <f t="shared" ref="I126:S126" si="12">SUM(I120:I125)</f>
        <v>21.568000000000001</v>
      </c>
      <c r="J126" s="72">
        <f t="shared" si="12"/>
        <v>88.15100000000001</v>
      </c>
      <c r="K126" s="72">
        <f t="shared" si="12"/>
        <v>671</v>
      </c>
      <c r="L126" s="72">
        <f t="shared" si="12"/>
        <v>0.32800000000000001</v>
      </c>
      <c r="M126" s="72">
        <f t="shared" si="12"/>
        <v>76.914000000000001</v>
      </c>
      <c r="N126" s="72">
        <f t="shared" si="12"/>
        <v>47.269999999999996</v>
      </c>
      <c r="O126" s="72">
        <f t="shared" si="12"/>
        <v>1.58</v>
      </c>
      <c r="P126" s="72">
        <f t="shared" si="12"/>
        <v>201.25900000000001</v>
      </c>
      <c r="Q126" s="72">
        <f t="shared" si="12"/>
        <v>421.59699999999998</v>
      </c>
      <c r="R126" s="72">
        <f t="shared" si="12"/>
        <v>121.36799999999999</v>
      </c>
      <c r="S126" s="72">
        <f t="shared" si="12"/>
        <v>4.9429999999999996</v>
      </c>
    </row>
    <row r="127" spans="1:19" ht="14.25" customHeight="1" x14ac:dyDescent="0.3">
      <c r="A127" s="70"/>
      <c r="B127" s="71"/>
      <c r="C127" s="71"/>
      <c r="D127" s="71"/>
      <c r="E127" s="71"/>
      <c r="F127" s="73"/>
      <c r="G127" s="73"/>
      <c r="H127" s="72"/>
      <c r="I127" s="72"/>
      <c r="J127" s="102"/>
      <c r="K127" s="74"/>
      <c r="L127" s="37"/>
      <c r="M127" s="37"/>
      <c r="N127" s="37"/>
      <c r="O127" s="37"/>
      <c r="P127" s="37"/>
      <c r="Q127" s="37"/>
      <c r="R127" s="37"/>
      <c r="S127" s="37"/>
    </row>
    <row r="128" spans="1:19" ht="14.25" customHeight="1" x14ac:dyDescent="0.3">
      <c r="A128" s="70"/>
      <c r="B128" s="71" t="s">
        <v>64</v>
      </c>
      <c r="C128" s="71"/>
      <c r="D128" s="71"/>
      <c r="E128" s="71"/>
      <c r="F128" s="73"/>
      <c r="G128" s="73"/>
      <c r="H128" s="72"/>
      <c r="I128" s="72"/>
      <c r="J128" s="102"/>
      <c r="K128" s="74"/>
      <c r="L128" s="37"/>
      <c r="M128" s="37"/>
      <c r="N128" s="37"/>
      <c r="O128" s="37"/>
      <c r="P128" s="37"/>
      <c r="Q128" s="37"/>
      <c r="R128" s="37"/>
      <c r="S128" s="37"/>
    </row>
    <row r="129" spans="1:19" ht="14.25" customHeight="1" x14ac:dyDescent="0.3">
      <c r="A129" s="89" t="s">
        <v>65</v>
      </c>
      <c r="B129" s="52" t="s">
        <v>184</v>
      </c>
      <c r="C129" s="53"/>
      <c r="D129" s="53"/>
      <c r="F129" s="54">
        <v>50</v>
      </c>
      <c r="G129" s="41">
        <v>29.28</v>
      </c>
      <c r="H129" s="95">
        <v>1.1100000000000001</v>
      </c>
      <c r="I129" s="95">
        <v>1.41</v>
      </c>
      <c r="J129" s="56">
        <v>10.97</v>
      </c>
      <c r="K129" s="57">
        <v>61.05</v>
      </c>
      <c r="L129" s="57">
        <v>0.02</v>
      </c>
      <c r="M129" s="58"/>
      <c r="N129" s="59"/>
      <c r="O129" s="58">
        <v>0.02</v>
      </c>
      <c r="P129" s="58">
        <v>1.2</v>
      </c>
      <c r="Q129" s="58">
        <v>3.75</v>
      </c>
      <c r="R129" s="58">
        <v>1.35</v>
      </c>
      <c r="S129" s="58">
        <v>0.06</v>
      </c>
    </row>
    <row r="130" spans="1:19" s="92" customFormat="1" ht="14.25" customHeight="1" x14ac:dyDescent="0.3">
      <c r="A130" s="47" t="s">
        <v>67</v>
      </c>
      <c r="B130" s="106" t="s">
        <v>93</v>
      </c>
      <c r="F130" s="107">
        <v>180</v>
      </c>
      <c r="G130" s="95">
        <v>10</v>
      </c>
      <c r="H130" s="45">
        <v>5.22</v>
      </c>
      <c r="I130" s="45">
        <v>4.5</v>
      </c>
      <c r="J130" s="45">
        <v>7.56</v>
      </c>
      <c r="K130" s="45">
        <v>91.8</v>
      </c>
      <c r="L130" s="45">
        <v>0.04</v>
      </c>
      <c r="M130" s="45">
        <v>0.54</v>
      </c>
      <c r="N130" s="45">
        <v>36</v>
      </c>
      <c r="O130" s="45"/>
      <c r="P130" s="45">
        <v>223.2</v>
      </c>
      <c r="Q130" s="45">
        <v>165.6</v>
      </c>
      <c r="R130" s="45">
        <v>25.2</v>
      </c>
      <c r="S130" s="45">
        <v>0.18</v>
      </c>
    </row>
    <row r="131" spans="1:19" ht="22.5" customHeight="1" x14ac:dyDescent="0.3">
      <c r="A131" s="47"/>
      <c r="B131" s="71" t="s">
        <v>38</v>
      </c>
      <c r="C131" s="71"/>
      <c r="D131" s="71"/>
      <c r="E131" s="71"/>
      <c r="F131" s="73">
        <f>SUM(F129:F130)</f>
        <v>230</v>
      </c>
      <c r="G131" s="118">
        <f>SUM(G129:G130)</f>
        <v>39.28</v>
      </c>
      <c r="H131" s="72">
        <f>SUM(H129:H130)</f>
        <v>6.33</v>
      </c>
      <c r="I131" s="72">
        <f t="shared" ref="I131:S131" si="13">SUM(I129:I130)</f>
        <v>5.91</v>
      </c>
      <c r="J131" s="72">
        <f t="shared" si="13"/>
        <v>18.53</v>
      </c>
      <c r="K131" s="72">
        <f t="shared" si="13"/>
        <v>152.85</v>
      </c>
      <c r="L131" s="72">
        <f t="shared" si="13"/>
        <v>0.06</v>
      </c>
      <c r="M131" s="72">
        <f t="shared" si="13"/>
        <v>0.54</v>
      </c>
      <c r="N131" s="72">
        <f t="shared" si="13"/>
        <v>36</v>
      </c>
      <c r="O131" s="72">
        <f t="shared" si="13"/>
        <v>0.02</v>
      </c>
      <c r="P131" s="72">
        <f t="shared" si="13"/>
        <v>224.39999999999998</v>
      </c>
      <c r="Q131" s="72">
        <f t="shared" si="13"/>
        <v>169.35</v>
      </c>
      <c r="R131" s="72">
        <f t="shared" si="13"/>
        <v>26.55</v>
      </c>
      <c r="S131" s="72">
        <f t="shared" si="13"/>
        <v>0.24</v>
      </c>
    </row>
    <row r="132" spans="1:19" ht="15.75" customHeight="1" x14ac:dyDescent="0.3">
      <c r="A132" s="70"/>
      <c r="B132" s="71" t="s">
        <v>69</v>
      </c>
      <c r="C132" s="71"/>
      <c r="D132" s="71"/>
      <c r="E132" s="71"/>
      <c r="F132" s="72">
        <f>F102+F112+F117+F126+F131</f>
        <v>2760</v>
      </c>
      <c r="G132" s="72" t="e">
        <f t="shared" ref="G132:S132" si="14">G102+G112+G117+G126+G131</f>
        <v>#REF!</v>
      </c>
      <c r="H132" s="72">
        <f t="shared" si="14"/>
        <v>105.84733333333334</v>
      </c>
      <c r="I132" s="72">
        <f t="shared" si="14"/>
        <v>89.763999999999996</v>
      </c>
      <c r="J132" s="72">
        <f t="shared" si="14"/>
        <v>410.8603333333333</v>
      </c>
      <c r="K132" s="72">
        <f t="shared" si="14"/>
        <v>2879.2799999999997</v>
      </c>
      <c r="L132" s="72">
        <f t="shared" si="14"/>
        <v>2.3380000000000001</v>
      </c>
      <c r="M132" s="72">
        <f t="shared" si="14"/>
        <v>137.51399999999998</v>
      </c>
      <c r="N132" s="72">
        <f t="shared" si="14"/>
        <v>216.96999999999997</v>
      </c>
      <c r="O132" s="72">
        <f t="shared" si="14"/>
        <v>67.697999999999993</v>
      </c>
      <c r="P132" s="72">
        <f t="shared" si="14"/>
        <v>1123.8143333333333</v>
      </c>
      <c r="Q132" s="72">
        <f t="shared" si="14"/>
        <v>1280.9029999999998</v>
      </c>
      <c r="R132" s="72">
        <f t="shared" si="14"/>
        <v>303.70033333333333</v>
      </c>
      <c r="S132" s="72">
        <f t="shared" si="14"/>
        <v>18.722999999999995</v>
      </c>
    </row>
    <row r="133" spans="1:19" ht="15.75" customHeight="1" x14ac:dyDescent="0.3">
      <c r="A133" s="70"/>
      <c r="B133" s="71"/>
      <c r="C133" s="71"/>
      <c r="D133" s="71"/>
      <c r="E133" s="71"/>
      <c r="F133" s="73"/>
      <c r="G133" s="7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1:19" ht="15.75" customHeight="1" x14ac:dyDescent="0.3">
      <c r="A134" s="70"/>
      <c r="B134" s="71"/>
      <c r="C134" s="71"/>
      <c r="D134" s="71"/>
      <c r="E134" s="71"/>
      <c r="F134" s="73"/>
      <c r="G134" s="7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1:19" ht="15.75" customHeight="1" x14ac:dyDescent="0.3">
      <c r="A135" s="70"/>
      <c r="B135" s="71" t="s">
        <v>107</v>
      </c>
      <c r="C135" s="27">
        <v>44812</v>
      </c>
      <c r="D135" s="71"/>
      <c r="E135" s="71"/>
      <c r="F135" s="73"/>
      <c r="G135" s="7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1:19" ht="14.25" customHeight="1" x14ac:dyDescent="0.3">
      <c r="A136" s="29" t="s">
        <v>11</v>
      </c>
      <c r="B136" s="26" t="s">
        <v>12</v>
      </c>
      <c r="C136" s="26"/>
      <c r="D136" s="26"/>
      <c r="E136" s="26"/>
      <c r="F136" s="30" t="s">
        <v>13</v>
      </c>
      <c r="G136" s="26" t="s">
        <v>108</v>
      </c>
      <c r="H136" s="30" t="s">
        <v>15</v>
      </c>
      <c r="I136" s="30" t="s">
        <v>16</v>
      </c>
      <c r="J136" s="31" t="s">
        <v>17</v>
      </c>
      <c r="K136" s="30" t="s">
        <v>18</v>
      </c>
      <c r="L136" s="32" t="s">
        <v>19</v>
      </c>
      <c r="M136" s="32" t="s">
        <v>20</v>
      </c>
      <c r="N136" s="32" t="s">
        <v>21</v>
      </c>
      <c r="O136" s="32" t="s">
        <v>22</v>
      </c>
      <c r="P136" s="32" t="s">
        <v>23</v>
      </c>
      <c r="Q136" s="32" t="s">
        <v>24</v>
      </c>
      <c r="R136" s="32" t="s">
        <v>25</v>
      </c>
      <c r="S136" s="32" t="s">
        <v>26</v>
      </c>
    </row>
    <row r="137" spans="1:19" ht="14.25" customHeight="1" x14ac:dyDescent="0.3">
      <c r="A137" s="29"/>
      <c r="B137" s="26" t="s">
        <v>27</v>
      </c>
      <c r="C137" s="26"/>
      <c r="D137" s="26"/>
      <c r="E137" s="26"/>
      <c r="F137" s="34"/>
      <c r="G137" s="30"/>
      <c r="H137" s="34"/>
      <c r="I137" s="34"/>
      <c r="J137" s="34"/>
      <c r="K137" s="35"/>
      <c r="L137" s="120"/>
      <c r="M137" s="37"/>
      <c r="N137" s="37"/>
      <c r="O137" s="37"/>
      <c r="P137" s="37"/>
      <c r="Q137" s="37"/>
      <c r="R137" s="37"/>
      <c r="S137" s="37"/>
    </row>
    <row r="138" spans="1:19" ht="14.25" customHeight="1" x14ac:dyDescent="0.3">
      <c r="A138" s="38" t="s">
        <v>28</v>
      </c>
      <c r="B138" s="35" t="s">
        <v>201</v>
      </c>
      <c r="C138" s="35"/>
      <c r="D138" s="26"/>
      <c r="E138" s="39"/>
      <c r="F138" s="187" t="s">
        <v>192</v>
      </c>
      <c r="G138" s="49">
        <v>5</v>
      </c>
      <c r="H138" s="42">
        <v>6.58</v>
      </c>
      <c r="I138" s="42">
        <v>6.65</v>
      </c>
      <c r="J138" s="43"/>
      <c r="K138" s="44">
        <v>85.8</v>
      </c>
      <c r="L138" s="43">
        <v>0.02</v>
      </c>
      <c r="M138" s="45">
        <v>0.18</v>
      </c>
      <c r="N138" s="45">
        <v>52.5</v>
      </c>
      <c r="O138" s="45"/>
      <c r="P138" s="46">
        <v>250</v>
      </c>
      <c r="Q138" s="46">
        <v>150</v>
      </c>
      <c r="R138" s="46">
        <v>13.75</v>
      </c>
      <c r="S138" s="46">
        <v>0.18</v>
      </c>
    </row>
    <row r="139" spans="1:19" ht="14.25" customHeight="1" x14ac:dyDescent="0.3">
      <c r="A139" s="38" t="s">
        <v>109</v>
      </c>
      <c r="B139" s="35" t="s">
        <v>110</v>
      </c>
      <c r="C139" s="35"/>
      <c r="D139" s="26"/>
      <c r="E139" s="39"/>
      <c r="F139" s="48">
        <v>150</v>
      </c>
      <c r="G139" s="49">
        <v>10</v>
      </c>
      <c r="H139" s="42">
        <v>5.41</v>
      </c>
      <c r="I139" s="42">
        <v>10.49</v>
      </c>
      <c r="J139" s="43">
        <v>38.71</v>
      </c>
      <c r="K139" s="44">
        <v>271.41000000000003</v>
      </c>
      <c r="L139" s="43">
        <v>5.3999999999999999E-2</v>
      </c>
      <c r="M139" s="45">
        <v>0.86</v>
      </c>
      <c r="N139" s="45">
        <v>53.32</v>
      </c>
      <c r="O139" s="45">
        <v>0.158</v>
      </c>
      <c r="P139" s="46">
        <v>117.84</v>
      </c>
      <c r="Q139" s="46">
        <v>142</v>
      </c>
      <c r="R139" s="46">
        <v>32.814</v>
      </c>
      <c r="S139" s="46">
        <v>0.53100000000000003</v>
      </c>
    </row>
    <row r="140" spans="1:19" s="92" customFormat="1" ht="14.25" customHeight="1" x14ac:dyDescent="0.3">
      <c r="A140" s="47" t="s">
        <v>112</v>
      </c>
      <c r="B140" s="99" t="s">
        <v>33</v>
      </c>
      <c r="C140" s="99"/>
      <c r="D140" s="99"/>
      <c r="E140" s="99"/>
      <c r="F140" s="122">
        <v>200</v>
      </c>
      <c r="G140" s="116"/>
      <c r="H140" s="122">
        <v>3.17</v>
      </c>
      <c r="I140" s="122">
        <v>2.38</v>
      </c>
      <c r="J140" s="122">
        <v>15.95</v>
      </c>
      <c r="K140" s="122">
        <v>100.6</v>
      </c>
      <c r="L140" s="122">
        <v>0.04</v>
      </c>
      <c r="M140" s="50">
        <v>1.3</v>
      </c>
      <c r="N140" s="50">
        <v>20</v>
      </c>
      <c r="O140" s="50">
        <v>0.05</v>
      </c>
      <c r="P140" s="50">
        <v>125.78</v>
      </c>
      <c r="Q140" s="50">
        <v>90</v>
      </c>
      <c r="R140" s="50">
        <v>14</v>
      </c>
      <c r="S140" s="50">
        <v>0.13</v>
      </c>
    </row>
    <row r="141" spans="1:19" s="63" customFormat="1" ht="27" customHeight="1" x14ac:dyDescent="0.3">
      <c r="A141" s="60" t="s">
        <v>34</v>
      </c>
      <c r="B141" s="61" t="s">
        <v>35</v>
      </c>
      <c r="C141" s="61"/>
      <c r="D141" s="61"/>
      <c r="E141" s="61"/>
      <c r="F141" s="40">
        <v>50</v>
      </c>
      <c r="G141" s="123">
        <v>5</v>
      </c>
      <c r="H141" s="43">
        <v>7.11</v>
      </c>
      <c r="I141" s="43">
        <v>0.9</v>
      </c>
      <c r="J141" s="43">
        <v>43.5</v>
      </c>
      <c r="K141" s="62">
        <v>211.5</v>
      </c>
      <c r="L141" s="45">
        <v>0.15</v>
      </c>
      <c r="M141" s="45"/>
      <c r="N141" s="45"/>
      <c r="O141" s="45">
        <v>1.2</v>
      </c>
      <c r="P141" s="45">
        <v>20.7</v>
      </c>
      <c r="Q141" s="45">
        <v>78.3</v>
      </c>
      <c r="R141" s="45">
        <v>29.7</v>
      </c>
      <c r="S141" s="45">
        <v>1.8</v>
      </c>
    </row>
    <row r="142" spans="1:19" s="63" customFormat="1" ht="27" customHeight="1" x14ac:dyDescent="0.25">
      <c r="A142" s="51" t="s">
        <v>36</v>
      </c>
      <c r="B142" s="53" t="s">
        <v>73</v>
      </c>
      <c r="C142" s="53"/>
      <c r="D142" s="53"/>
      <c r="E142"/>
      <c r="F142" s="64">
        <v>150</v>
      </c>
      <c r="G142" s="49">
        <v>10</v>
      </c>
      <c r="H142" s="19">
        <v>0.8</v>
      </c>
      <c r="I142" s="19">
        <v>0.8</v>
      </c>
      <c r="J142" s="18">
        <v>19.600000000000001</v>
      </c>
      <c r="K142" s="20">
        <v>64</v>
      </c>
      <c r="L142" s="66">
        <v>0.06</v>
      </c>
      <c r="M142" s="67">
        <v>20</v>
      </c>
      <c r="N142" s="68"/>
      <c r="O142" s="69">
        <v>0.4</v>
      </c>
      <c r="P142" s="69">
        <v>32</v>
      </c>
      <c r="Q142" s="69">
        <v>22</v>
      </c>
      <c r="R142" s="69">
        <v>18</v>
      </c>
      <c r="S142" s="69">
        <v>4.4000000000000004</v>
      </c>
    </row>
    <row r="143" spans="1:19" ht="15.75" customHeight="1" x14ac:dyDescent="0.3">
      <c r="A143" s="70"/>
      <c r="B143" s="71" t="s">
        <v>38</v>
      </c>
      <c r="C143" s="61"/>
      <c r="D143" s="61"/>
      <c r="E143" s="61"/>
      <c r="F143" s="73">
        <f>50+150+200+200</f>
        <v>600</v>
      </c>
      <c r="G143" s="124">
        <f>SUM(G138:G142)</f>
        <v>30</v>
      </c>
      <c r="H143" s="72">
        <f>SUM(H138:H142)</f>
        <v>23.07</v>
      </c>
      <c r="I143" s="72">
        <f>SUM(I138:I142)</f>
        <v>21.22</v>
      </c>
      <c r="J143" s="72">
        <f>SUM(J138:J142)</f>
        <v>117.75999999999999</v>
      </c>
      <c r="K143" s="72">
        <f>SUM(K138:K142)</f>
        <v>733.31000000000006</v>
      </c>
      <c r="L143" s="72">
        <f>SUM(L138:L142)</f>
        <v>0.32400000000000001</v>
      </c>
      <c r="M143" s="72">
        <f>SUM(M138:M142)</f>
        <v>22.34</v>
      </c>
      <c r="N143" s="72">
        <f>SUM(N138:N142)</f>
        <v>125.82</v>
      </c>
      <c r="O143" s="72">
        <f>SUM(O138:O142)</f>
        <v>1.8079999999999998</v>
      </c>
      <c r="P143" s="72">
        <f>SUM(P138:P142)</f>
        <v>546.32000000000005</v>
      </c>
      <c r="Q143" s="72">
        <f>SUM(Q138:Q142)</f>
        <v>482.3</v>
      </c>
      <c r="R143" s="72">
        <f>SUM(R138:R142)</f>
        <v>108.264</v>
      </c>
      <c r="S143" s="72">
        <f>SUM(S138:S142)</f>
        <v>7.0410000000000004</v>
      </c>
    </row>
    <row r="144" spans="1:19" ht="15.75" customHeight="1" x14ac:dyDescent="0.3">
      <c r="A144" s="70"/>
      <c r="B144" s="71"/>
      <c r="C144" s="61"/>
      <c r="D144" s="61"/>
      <c r="E144" s="61"/>
      <c r="F144" s="40"/>
      <c r="G144" s="73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</row>
    <row r="145" spans="1:19" ht="14.25" customHeight="1" x14ac:dyDescent="0.3">
      <c r="A145" s="70"/>
      <c r="B145" s="71" t="s">
        <v>39</v>
      </c>
      <c r="C145" s="71"/>
      <c r="D145" s="71"/>
      <c r="E145" s="71"/>
      <c r="F145" s="73"/>
      <c r="G145" s="40"/>
      <c r="H145" s="125"/>
      <c r="I145" s="125"/>
      <c r="J145" s="125"/>
      <c r="K145" s="126"/>
      <c r="L145" s="127"/>
      <c r="M145" s="37"/>
      <c r="N145" s="37"/>
      <c r="O145" s="37"/>
      <c r="P145" s="37"/>
      <c r="Q145" s="37"/>
      <c r="R145" s="37"/>
      <c r="S145" s="37"/>
    </row>
    <row r="146" spans="1:19" ht="14.25" customHeight="1" x14ac:dyDescent="0.3">
      <c r="A146" s="70" t="s">
        <v>113</v>
      </c>
      <c r="B146" s="61" t="s">
        <v>152</v>
      </c>
      <c r="C146" s="71"/>
      <c r="D146" s="71"/>
      <c r="E146" s="71"/>
      <c r="F146" s="40">
        <v>100</v>
      </c>
      <c r="G146" s="49"/>
      <c r="H146" s="41">
        <v>19.36</v>
      </c>
      <c r="I146" s="41">
        <v>10.98</v>
      </c>
      <c r="J146" s="41">
        <v>4.71</v>
      </c>
      <c r="K146" s="113">
        <v>194.93</v>
      </c>
      <c r="L146" s="127">
        <v>8.8999999999999996E-2</v>
      </c>
      <c r="M146" s="37">
        <v>1.8</v>
      </c>
      <c r="N146" s="37">
        <v>30.9</v>
      </c>
      <c r="O146" s="37">
        <v>0.91</v>
      </c>
      <c r="P146" s="37">
        <v>114.34</v>
      </c>
      <c r="Q146" s="37">
        <v>271.95</v>
      </c>
      <c r="R146" s="37">
        <v>55.92</v>
      </c>
      <c r="S146" s="37">
        <v>1</v>
      </c>
    </row>
    <row r="147" spans="1:19" ht="14.25" customHeight="1" x14ac:dyDescent="0.3">
      <c r="A147" s="38" t="s">
        <v>114</v>
      </c>
      <c r="B147" s="61" t="s">
        <v>203</v>
      </c>
      <c r="C147" s="61"/>
      <c r="D147" s="61"/>
      <c r="E147" s="61"/>
      <c r="F147" s="40" t="s">
        <v>44</v>
      </c>
      <c r="G147" s="49"/>
      <c r="H147" s="42">
        <v>5.33</v>
      </c>
      <c r="I147" s="42">
        <v>4.57</v>
      </c>
      <c r="J147" s="43">
        <v>16.98</v>
      </c>
      <c r="K147" s="44">
        <v>143.41999999999999</v>
      </c>
      <c r="L147" s="40">
        <v>0.14399999999999999</v>
      </c>
      <c r="M147" s="50">
        <v>12.08</v>
      </c>
      <c r="N147" s="50">
        <v>3</v>
      </c>
      <c r="O147" s="50"/>
      <c r="P147" s="50">
        <v>32.81</v>
      </c>
      <c r="Q147" s="50">
        <v>100.565</v>
      </c>
      <c r="R147" s="50">
        <v>34.94</v>
      </c>
      <c r="S147" s="50">
        <v>1.37</v>
      </c>
    </row>
    <row r="148" spans="1:19" ht="18.75" customHeight="1" x14ac:dyDescent="0.3">
      <c r="A148" s="38" t="s">
        <v>115</v>
      </c>
      <c r="B148" s="99" t="s">
        <v>202</v>
      </c>
      <c r="C148" s="99"/>
      <c r="D148" s="83"/>
      <c r="E148" s="83"/>
      <c r="F148" s="48" t="s">
        <v>47</v>
      </c>
      <c r="G148" s="49">
        <v>45</v>
      </c>
      <c r="H148" s="42">
        <v>7.88</v>
      </c>
      <c r="I148" s="42">
        <v>13.5</v>
      </c>
      <c r="J148" s="43">
        <v>4.92</v>
      </c>
      <c r="K148" s="44">
        <v>173</v>
      </c>
      <c r="L148" s="41">
        <v>5.6000000000000001E-2</v>
      </c>
      <c r="M148" s="50">
        <v>1.08</v>
      </c>
      <c r="N148" s="50">
        <v>30.4</v>
      </c>
      <c r="O148" s="50">
        <v>1.1100000000000001</v>
      </c>
      <c r="P148" s="50">
        <v>36.33</v>
      </c>
      <c r="Q148" s="50">
        <v>69.05</v>
      </c>
      <c r="R148" s="50">
        <v>20.16</v>
      </c>
      <c r="S148" s="50">
        <v>1.18</v>
      </c>
    </row>
    <row r="149" spans="1:19" ht="18.75" customHeight="1" x14ac:dyDescent="0.3">
      <c r="A149" s="38"/>
      <c r="B149" s="99" t="s">
        <v>48</v>
      </c>
      <c r="C149" s="99"/>
      <c r="D149" s="83"/>
      <c r="E149" s="83"/>
      <c r="F149" s="48">
        <v>180</v>
      </c>
      <c r="G149" s="49">
        <v>22.45</v>
      </c>
      <c r="H149" s="43">
        <v>2.79</v>
      </c>
      <c r="I149" s="43">
        <v>3.42</v>
      </c>
      <c r="J149" s="84">
        <v>6.01</v>
      </c>
      <c r="K149" s="44">
        <v>65.37</v>
      </c>
      <c r="L149" s="50">
        <v>1.7000000000000001E-2</v>
      </c>
      <c r="M149" s="50">
        <v>40.97</v>
      </c>
      <c r="N149" s="50">
        <v>16.37</v>
      </c>
      <c r="O149" s="50"/>
      <c r="P149" s="50">
        <v>7.38</v>
      </c>
      <c r="Q149" s="50">
        <v>10.08</v>
      </c>
      <c r="R149" s="50">
        <v>4.1539999999999999</v>
      </c>
      <c r="S149" s="50">
        <v>0.216</v>
      </c>
    </row>
    <row r="150" spans="1:19" ht="14.25" customHeight="1" x14ac:dyDescent="0.25">
      <c r="A150" s="85">
        <v>376</v>
      </c>
      <c r="B150" s="63" t="s">
        <v>82</v>
      </c>
      <c r="C150" s="63"/>
      <c r="D150" s="63"/>
      <c r="E150" s="63"/>
      <c r="F150" s="67">
        <v>200</v>
      </c>
      <c r="G150" s="162">
        <v>10</v>
      </c>
      <c r="H150" s="87">
        <v>7.0000000000000007E-2</v>
      </c>
      <c r="I150" s="87">
        <v>0.02</v>
      </c>
      <c r="J150" s="87">
        <v>15</v>
      </c>
      <c r="K150" s="87">
        <v>60</v>
      </c>
      <c r="L150" s="87"/>
      <c r="M150" s="87">
        <v>0.03</v>
      </c>
      <c r="N150" s="88"/>
      <c r="O150" s="88"/>
      <c r="P150" s="88">
        <v>11.1</v>
      </c>
      <c r="Q150" s="88">
        <v>2.8</v>
      </c>
      <c r="R150" s="88">
        <v>1.4</v>
      </c>
      <c r="S150" s="88">
        <v>0.28000000000000003</v>
      </c>
    </row>
    <row r="151" spans="1:19" s="92" customFormat="1" ht="14.25" customHeight="1" x14ac:dyDescent="0.25">
      <c r="A151" s="89" t="s">
        <v>50</v>
      </c>
      <c r="B151" s="90" t="s">
        <v>51</v>
      </c>
      <c r="C151" s="90"/>
      <c r="D151" s="91"/>
      <c r="F151" s="93">
        <v>50</v>
      </c>
      <c r="G151" s="110">
        <v>5</v>
      </c>
      <c r="H151" s="95">
        <v>3.95</v>
      </c>
      <c r="I151" s="95">
        <v>0.5</v>
      </c>
      <c r="J151" s="95">
        <v>24.17</v>
      </c>
      <c r="K151" s="96">
        <v>117.5</v>
      </c>
      <c r="L151" s="95">
        <v>0.09</v>
      </c>
      <c r="M151" s="58"/>
      <c r="N151" s="59"/>
      <c r="O151" s="58">
        <v>0.67</v>
      </c>
      <c r="P151" s="58">
        <v>11.5</v>
      </c>
      <c r="Q151" s="58">
        <v>43.5</v>
      </c>
      <c r="R151" s="58">
        <v>16.5</v>
      </c>
      <c r="S151" s="58">
        <v>1</v>
      </c>
    </row>
    <row r="152" spans="1:19" s="92" customFormat="1" ht="25.5" customHeight="1" x14ac:dyDescent="0.3">
      <c r="A152" s="89" t="s">
        <v>52</v>
      </c>
      <c r="B152" s="61" t="s">
        <v>53</v>
      </c>
      <c r="C152" s="61"/>
      <c r="D152" s="61"/>
      <c r="E152" s="61"/>
      <c r="F152" s="97">
        <v>50</v>
      </c>
      <c r="G152" s="110"/>
      <c r="H152" s="43">
        <v>4.95</v>
      </c>
      <c r="I152" s="43">
        <v>0.9</v>
      </c>
      <c r="J152" s="43">
        <v>29.7</v>
      </c>
      <c r="K152" s="43">
        <v>148.5</v>
      </c>
      <c r="L152" s="43">
        <v>0.13</v>
      </c>
      <c r="M152" s="43">
        <v>0</v>
      </c>
      <c r="N152" s="43"/>
      <c r="O152" s="43"/>
      <c r="P152" s="43">
        <v>21.75</v>
      </c>
      <c r="Q152" s="43">
        <v>112.5</v>
      </c>
      <c r="R152" s="43">
        <v>35.25</v>
      </c>
      <c r="S152" s="43">
        <v>2.93</v>
      </c>
    </row>
    <row r="153" spans="1:19" ht="28.5" customHeight="1" x14ac:dyDescent="0.3">
      <c r="A153" s="70"/>
      <c r="B153" s="71" t="s">
        <v>38</v>
      </c>
      <c r="C153" s="71"/>
      <c r="D153" s="71"/>
      <c r="E153" s="71"/>
      <c r="F153" s="73">
        <f>100+250+10+100+180+250+50</f>
        <v>940</v>
      </c>
      <c r="G153" s="72" t="e">
        <f>#REF!+#REF!+G150+G151+G148+G149</f>
        <v>#REF!</v>
      </c>
      <c r="H153" s="72">
        <f>SUM(H146:H152)</f>
        <v>44.330000000000005</v>
      </c>
      <c r="I153" s="72">
        <f>SUM(I146:I152)</f>
        <v>33.89</v>
      </c>
      <c r="J153" s="72">
        <f>SUM(J146:J152)</f>
        <v>101.49</v>
      </c>
      <c r="K153" s="72">
        <f>SUM(K146:K152)</f>
        <v>902.72</v>
      </c>
      <c r="L153" s="72">
        <f>SUM(L146:L152)</f>
        <v>0.52600000000000002</v>
      </c>
      <c r="M153" s="72">
        <f>SUM(M146:M152)</f>
        <v>55.96</v>
      </c>
      <c r="N153" s="72">
        <f>SUM(N146:N152)</f>
        <v>80.67</v>
      </c>
      <c r="O153" s="72">
        <f>SUM(O146:O152)</f>
        <v>2.69</v>
      </c>
      <c r="P153" s="72">
        <f>SUM(P146:P152)</f>
        <v>235.21</v>
      </c>
      <c r="Q153" s="72">
        <f>SUM(Q146:Q152)</f>
        <v>610.44499999999994</v>
      </c>
      <c r="R153" s="72">
        <f>SUM(R146:R152)</f>
        <v>168.32400000000001</v>
      </c>
      <c r="S153" s="72">
        <f>SUM(S146:S152)</f>
        <v>7.9760000000000009</v>
      </c>
    </row>
    <row r="154" spans="1:19" ht="14.25" customHeight="1" x14ac:dyDescent="0.3">
      <c r="A154" s="70"/>
      <c r="B154" s="71"/>
      <c r="C154" s="71"/>
      <c r="D154" s="71"/>
      <c r="E154" s="71"/>
      <c r="F154" s="73"/>
      <c r="G154" s="73"/>
      <c r="H154" s="72"/>
      <c r="I154" s="72"/>
      <c r="J154" s="102"/>
      <c r="K154" s="74"/>
      <c r="L154" s="131"/>
      <c r="M154" s="37"/>
      <c r="N154" s="37"/>
      <c r="O154" s="37"/>
      <c r="P154" s="37"/>
      <c r="Q154" s="37"/>
      <c r="R154" s="37"/>
      <c r="S154" s="37"/>
    </row>
    <row r="155" spans="1:19" ht="14.25" customHeight="1" x14ac:dyDescent="0.3">
      <c r="A155" s="70"/>
      <c r="B155" s="71" t="s">
        <v>54</v>
      </c>
      <c r="C155" s="71"/>
      <c r="D155" s="71"/>
      <c r="E155" s="71"/>
      <c r="F155" s="73"/>
      <c r="G155" s="73"/>
      <c r="H155" s="72"/>
      <c r="I155" s="72"/>
      <c r="J155" s="72"/>
      <c r="K155" s="74"/>
      <c r="L155" s="131"/>
      <c r="M155" s="37"/>
      <c r="N155" s="37"/>
      <c r="O155" s="37"/>
      <c r="P155" s="37"/>
      <c r="Q155" s="37"/>
      <c r="R155" s="37"/>
      <c r="S155" s="37"/>
    </row>
    <row r="156" spans="1:19" ht="14.25" customHeight="1" x14ac:dyDescent="0.3">
      <c r="A156" s="70" t="s">
        <v>116</v>
      </c>
      <c r="B156" s="61" t="s">
        <v>204</v>
      </c>
      <c r="C156" s="61"/>
      <c r="D156" s="83"/>
      <c r="E156" s="83"/>
      <c r="F156" s="48">
        <v>50</v>
      </c>
      <c r="G156" s="41">
        <v>43</v>
      </c>
      <c r="H156" s="43">
        <v>3.8800000000000003</v>
      </c>
      <c r="I156" s="43">
        <v>2.36</v>
      </c>
      <c r="J156" s="43">
        <v>23.553333333333331</v>
      </c>
      <c r="K156" s="43">
        <v>131</v>
      </c>
      <c r="L156" s="45">
        <v>7.3333333333333334E-2</v>
      </c>
      <c r="M156" s="45">
        <v>0</v>
      </c>
      <c r="N156" s="45">
        <v>13</v>
      </c>
      <c r="O156" s="45">
        <v>0</v>
      </c>
      <c r="P156" s="45">
        <v>11</v>
      </c>
      <c r="Q156" s="45">
        <v>37</v>
      </c>
      <c r="R156" s="45">
        <v>14.533333333333333</v>
      </c>
      <c r="S156" s="45">
        <v>0.69333333333333336</v>
      </c>
    </row>
    <row r="157" spans="1:19" s="92" customFormat="1" ht="14.25" customHeight="1" x14ac:dyDescent="0.3">
      <c r="A157" s="47" t="s">
        <v>118</v>
      </c>
      <c r="B157" s="99" t="s">
        <v>167</v>
      </c>
      <c r="C157" s="99"/>
      <c r="D157" s="99"/>
      <c r="E157" s="99"/>
      <c r="F157" s="100">
        <v>200</v>
      </c>
      <c r="G157" s="41">
        <v>10</v>
      </c>
      <c r="H157" s="122">
        <v>5.8</v>
      </c>
      <c r="I157" s="122">
        <v>5</v>
      </c>
      <c r="J157" s="122">
        <v>9.6</v>
      </c>
      <c r="K157" s="122">
        <v>107</v>
      </c>
      <c r="L157" s="45">
        <v>0.08</v>
      </c>
      <c r="M157" s="45">
        <v>2.6</v>
      </c>
      <c r="N157" s="45">
        <v>40</v>
      </c>
      <c r="O157" s="45"/>
      <c r="P157" s="45">
        <v>240</v>
      </c>
      <c r="Q157" s="45">
        <v>180</v>
      </c>
      <c r="R157" s="45">
        <v>28</v>
      </c>
      <c r="S157" s="45">
        <v>0.2</v>
      </c>
    </row>
    <row r="158" spans="1:19" ht="32.25" customHeight="1" x14ac:dyDescent="0.3">
      <c r="A158" s="70"/>
      <c r="B158" s="71" t="s">
        <v>38</v>
      </c>
      <c r="C158" s="71"/>
      <c r="D158" s="71"/>
      <c r="E158" s="71"/>
      <c r="F158" s="73">
        <f>SUM(F156:F157)</f>
        <v>250</v>
      </c>
      <c r="G158" s="72">
        <f>SUM(G156:G157)</f>
        <v>53</v>
      </c>
      <c r="H158" s="72">
        <f t="shared" ref="H158:S158" si="15">SUM(H156:H157)</f>
        <v>9.68</v>
      </c>
      <c r="I158" s="72">
        <f t="shared" si="15"/>
        <v>7.3599999999999994</v>
      </c>
      <c r="J158" s="72">
        <f t="shared" si="15"/>
        <v>33.153333333333329</v>
      </c>
      <c r="K158" s="72">
        <f t="shared" si="15"/>
        <v>238</v>
      </c>
      <c r="L158" s="72">
        <f t="shared" si="15"/>
        <v>0.15333333333333332</v>
      </c>
      <c r="M158" s="72">
        <f t="shared" si="15"/>
        <v>2.6</v>
      </c>
      <c r="N158" s="72">
        <f t="shared" si="15"/>
        <v>53</v>
      </c>
      <c r="O158" s="72">
        <f t="shared" si="15"/>
        <v>0</v>
      </c>
      <c r="P158" s="72">
        <f t="shared" si="15"/>
        <v>251</v>
      </c>
      <c r="Q158" s="72">
        <f t="shared" si="15"/>
        <v>217</v>
      </c>
      <c r="R158" s="72">
        <f t="shared" si="15"/>
        <v>42.533333333333331</v>
      </c>
      <c r="S158" s="72">
        <f t="shared" si="15"/>
        <v>0.89333333333333331</v>
      </c>
    </row>
    <row r="159" spans="1:19" ht="14.25" customHeight="1" x14ac:dyDescent="0.3">
      <c r="A159" s="70" t="s">
        <v>119</v>
      </c>
      <c r="B159" s="71"/>
      <c r="C159" s="71"/>
      <c r="D159" s="71"/>
      <c r="E159" s="71"/>
      <c r="F159" s="73"/>
      <c r="G159" s="73"/>
      <c r="H159" s="72"/>
      <c r="I159" s="72"/>
      <c r="J159" s="102"/>
      <c r="K159" s="74"/>
      <c r="L159" s="82"/>
      <c r="M159" s="37"/>
      <c r="N159" s="37"/>
      <c r="O159" s="37"/>
      <c r="P159" s="37"/>
      <c r="Q159" s="37"/>
      <c r="R159" s="37"/>
      <c r="S159" s="37"/>
    </row>
    <row r="160" spans="1:19" ht="14.25" customHeight="1" x14ac:dyDescent="0.3">
      <c r="A160" s="70"/>
      <c r="B160" s="71" t="s">
        <v>58</v>
      </c>
      <c r="C160" s="71"/>
      <c r="D160" s="71"/>
      <c r="E160" s="71"/>
      <c r="F160" s="73"/>
      <c r="G160" s="73"/>
      <c r="H160" s="72"/>
      <c r="I160" s="72"/>
      <c r="J160" s="102"/>
      <c r="K160" s="74"/>
      <c r="L160" s="132"/>
      <c r="M160" s="37"/>
      <c r="N160" s="37"/>
      <c r="O160" s="37"/>
      <c r="P160" s="37"/>
      <c r="Q160" s="37"/>
      <c r="R160" s="37"/>
      <c r="S160" s="37"/>
    </row>
    <row r="161" spans="1:19" s="128" customFormat="1" ht="14.25" customHeight="1" x14ac:dyDescent="0.3">
      <c r="A161" s="133">
        <v>71</v>
      </c>
      <c r="B161" s="76" t="s">
        <v>205</v>
      </c>
      <c r="C161" s="76"/>
      <c r="D161" s="134"/>
      <c r="E161" s="135"/>
      <c r="F161" s="77">
        <v>100</v>
      </c>
      <c r="G161" s="49">
        <v>20</v>
      </c>
      <c r="H161" s="136">
        <v>0.7</v>
      </c>
      <c r="I161" s="136">
        <v>0.1</v>
      </c>
      <c r="J161" s="136">
        <v>1.9</v>
      </c>
      <c r="K161" s="136">
        <v>12</v>
      </c>
      <c r="L161" s="137">
        <v>0.04</v>
      </c>
      <c r="M161" s="136">
        <v>4.9000000000000004</v>
      </c>
      <c r="N161" s="136"/>
      <c r="O161" s="136"/>
      <c r="P161" s="136">
        <v>17</v>
      </c>
      <c r="Q161" s="136">
        <v>30</v>
      </c>
      <c r="R161" s="136">
        <v>14</v>
      </c>
      <c r="S161" s="136">
        <v>0.5</v>
      </c>
    </row>
    <row r="162" spans="1:19" ht="14.25" customHeight="1" x14ac:dyDescent="0.3">
      <c r="A162" s="47" t="s">
        <v>120</v>
      </c>
      <c r="B162" s="115" t="s">
        <v>206</v>
      </c>
      <c r="F162" s="69" t="s">
        <v>47</v>
      </c>
      <c r="G162" s="116">
        <v>40</v>
      </c>
      <c r="H162" s="69">
        <v>12.65</v>
      </c>
      <c r="I162" s="69">
        <v>15.85</v>
      </c>
      <c r="J162" s="69">
        <v>10.54</v>
      </c>
      <c r="K162" s="69">
        <v>237.8</v>
      </c>
      <c r="L162" s="69">
        <v>0.05</v>
      </c>
      <c r="M162" s="69"/>
      <c r="N162" s="69">
        <v>20</v>
      </c>
      <c r="O162" s="69"/>
      <c r="P162" s="69">
        <v>9.5399999999999991</v>
      </c>
      <c r="Q162" s="69">
        <v>134.91</v>
      </c>
      <c r="R162" s="69">
        <v>24.48</v>
      </c>
      <c r="S162" s="69">
        <v>2.15</v>
      </c>
    </row>
    <row r="163" spans="1:19" ht="14.25" customHeight="1" x14ac:dyDescent="0.3">
      <c r="A163" s="47"/>
      <c r="B163" s="115" t="s">
        <v>121</v>
      </c>
      <c r="F163" s="69">
        <v>180</v>
      </c>
      <c r="G163" s="116">
        <v>22.45</v>
      </c>
      <c r="H163" s="50">
        <v>7.7</v>
      </c>
      <c r="I163" s="50">
        <v>5.8</v>
      </c>
      <c r="J163" s="50">
        <v>7.6</v>
      </c>
      <c r="K163" s="50">
        <v>86</v>
      </c>
      <c r="L163" s="50">
        <v>0.08</v>
      </c>
      <c r="M163" s="50">
        <v>5.46</v>
      </c>
      <c r="N163" s="50">
        <v>11.46</v>
      </c>
      <c r="O163" s="50">
        <v>5.38</v>
      </c>
      <c r="P163" s="50">
        <v>55.23</v>
      </c>
      <c r="Q163" s="50">
        <v>245.22</v>
      </c>
      <c r="R163" s="50">
        <v>55.68</v>
      </c>
      <c r="S163" s="50">
        <v>0.97</v>
      </c>
    </row>
    <row r="164" spans="1:19" ht="14.25" customHeight="1" x14ac:dyDescent="0.25">
      <c r="A164" s="114" t="s">
        <v>32</v>
      </c>
      <c r="B164" s="52" t="s">
        <v>190</v>
      </c>
      <c r="C164" s="52"/>
      <c r="D164" s="52"/>
      <c r="E164" s="106"/>
      <c r="F164" s="54">
        <v>200</v>
      </c>
      <c r="G164" s="49"/>
      <c r="H164" s="56">
        <v>0.56999999999999995</v>
      </c>
      <c r="I164" s="56">
        <v>0.06</v>
      </c>
      <c r="J164" s="56">
        <v>30.2</v>
      </c>
      <c r="K164" s="57">
        <v>123.6</v>
      </c>
      <c r="L164" s="57">
        <v>2E-3</v>
      </c>
      <c r="M164" s="58">
        <v>1.1000000000000001</v>
      </c>
      <c r="N164" s="59"/>
      <c r="O164" s="58"/>
      <c r="P164" s="58">
        <v>15.7</v>
      </c>
      <c r="Q164" s="58">
        <v>16.3</v>
      </c>
      <c r="R164" s="58">
        <v>3.36</v>
      </c>
      <c r="S164" s="58">
        <v>0.37</v>
      </c>
    </row>
    <row r="165" spans="1:19" ht="14.25" customHeight="1" x14ac:dyDescent="0.25">
      <c r="A165" s="89" t="s">
        <v>50</v>
      </c>
      <c r="B165" s="90" t="s">
        <v>51</v>
      </c>
      <c r="C165" s="90"/>
      <c r="D165" s="91"/>
      <c r="E165" s="92"/>
      <c r="F165" s="93">
        <v>50</v>
      </c>
      <c r="G165" s="110">
        <v>5</v>
      </c>
      <c r="H165" s="95">
        <v>3.95</v>
      </c>
      <c r="I165" s="95">
        <v>0.5</v>
      </c>
      <c r="J165" s="95">
        <v>24.17</v>
      </c>
      <c r="K165" s="96">
        <v>117.5</v>
      </c>
      <c r="L165" s="95">
        <v>0.09</v>
      </c>
      <c r="M165" s="58"/>
      <c r="N165" s="59"/>
      <c r="O165" s="58">
        <v>0.67</v>
      </c>
      <c r="P165" s="58">
        <v>11.5</v>
      </c>
      <c r="Q165" s="58">
        <v>43.5</v>
      </c>
      <c r="R165" s="58">
        <v>16.5</v>
      </c>
      <c r="S165" s="58">
        <v>1</v>
      </c>
    </row>
    <row r="166" spans="1:19" ht="27" customHeight="1" x14ac:dyDescent="0.3">
      <c r="A166" s="89" t="s">
        <v>52</v>
      </c>
      <c r="B166" s="61" t="s">
        <v>53</v>
      </c>
      <c r="C166" s="61"/>
      <c r="D166" s="61"/>
      <c r="E166" s="61"/>
      <c r="F166" s="97">
        <v>50</v>
      </c>
      <c r="G166" s="110"/>
      <c r="H166" s="43">
        <v>2.64</v>
      </c>
      <c r="I166" s="43">
        <v>0.48</v>
      </c>
      <c r="J166" s="43">
        <v>15.84</v>
      </c>
      <c r="K166" s="43">
        <v>79.2</v>
      </c>
      <c r="L166" s="43">
        <v>7.0000000000000007E-2</v>
      </c>
      <c r="M166" s="43">
        <v>0</v>
      </c>
      <c r="N166" s="43"/>
      <c r="O166" s="43"/>
      <c r="P166" s="43">
        <v>11.6</v>
      </c>
      <c r="Q166" s="43">
        <v>60</v>
      </c>
      <c r="R166" s="43">
        <v>18.8</v>
      </c>
      <c r="S166" s="43">
        <v>1.56</v>
      </c>
    </row>
    <row r="167" spans="1:19" ht="21" customHeight="1" x14ac:dyDescent="0.3">
      <c r="A167" s="70"/>
      <c r="B167" s="71" t="s">
        <v>38</v>
      </c>
      <c r="C167" s="71"/>
      <c r="D167" s="71"/>
      <c r="E167" s="71"/>
      <c r="F167" s="73">
        <f>100+100+180+200+100</f>
        <v>680</v>
      </c>
      <c r="G167" s="72" t="e">
        <f>G161+G162+#REF!+G165+G163</f>
        <v>#REF!</v>
      </c>
      <c r="H167" s="72">
        <f>SUM(H161:H166)</f>
        <v>28.21</v>
      </c>
      <c r="I167" s="72">
        <f>SUM(I161:I166)</f>
        <v>22.79</v>
      </c>
      <c r="J167" s="72">
        <f>SUM(J161:J166)</f>
        <v>90.25</v>
      </c>
      <c r="K167" s="72">
        <f>SUM(K161:K166)</f>
        <v>656.1</v>
      </c>
      <c r="L167" s="72">
        <f>SUM(L161:L166)</f>
        <v>0.33200000000000002</v>
      </c>
      <c r="M167" s="72">
        <f>SUM(M161:M166)</f>
        <v>11.459999999999999</v>
      </c>
      <c r="N167" s="72">
        <f>SUM(N161:N166)</f>
        <v>31.46</v>
      </c>
      <c r="O167" s="72">
        <f>SUM(O161:O166)</f>
        <v>6.05</v>
      </c>
      <c r="P167" s="72">
        <f>SUM(P161:P166)</f>
        <v>120.57</v>
      </c>
      <c r="Q167" s="72">
        <f>SUM(Q161:Q166)</f>
        <v>529.93000000000006</v>
      </c>
      <c r="R167" s="72">
        <f>SUM(R161:R166)</f>
        <v>132.82</v>
      </c>
      <c r="S167" s="72">
        <f>SUM(S161:S166)</f>
        <v>6.5500000000000007</v>
      </c>
    </row>
    <row r="168" spans="1:19" ht="14.25" customHeight="1" x14ac:dyDescent="0.3">
      <c r="G168" s="73"/>
    </row>
    <row r="169" spans="1:19" ht="14.25" customHeight="1" x14ac:dyDescent="0.3">
      <c r="A169" s="70"/>
      <c r="B169" s="71" t="s">
        <v>64</v>
      </c>
      <c r="C169" s="71"/>
      <c r="D169" s="71"/>
      <c r="E169" s="71"/>
      <c r="F169" s="73"/>
      <c r="H169" s="72"/>
      <c r="I169" s="72"/>
      <c r="J169" s="102"/>
      <c r="K169" s="74"/>
      <c r="L169" s="139"/>
      <c r="M169" s="139"/>
      <c r="N169" s="139"/>
      <c r="O169" s="139"/>
      <c r="P169" s="139"/>
      <c r="Q169" s="139"/>
      <c r="R169" s="139"/>
      <c r="S169" s="139"/>
    </row>
    <row r="170" spans="1:19" ht="27" customHeight="1" x14ac:dyDescent="0.3">
      <c r="A170" s="60" t="s">
        <v>123</v>
      </c>
      <c r="B170" s="61" t="s">
        <v>207</v>
      </c>
      <c r="C170" s="61"/>
      <c r="D170" s="61"/>
      <c r="E170" s="61"/>
      <c r="F170" s="40">
        <v>50</v>
      </c>
      <c r="G170" s="41">
        <v>29.28</v>
      </c>
      <c r="H170" s="43">
        <v>0.78</v>
      </c>
      <c r="I170" s="43">
        <v>6.12</v>
      </c>
      <c r="J170" s="43">
        <v>12.5</v>
      </c>
      <c r="K170" s="44">
        <v>108.4</v>
      </c>
      <c r="L170" s="50">
        <v>0.01</v>
      </c>
      <c r="M170" s="50"/>
      <c r="N170" s="50">
        <v>1.2</v>
      </c>
      <c r="O170" s="50"/>
      <c r="P170" s="50">
        <v>1.6</v>
      </c>
      <c r="Q170" s="50">
        <v>1.2</v>
      </c>
      <c r="R170" s="50">
        <v>8.4</v>
      </c>
      <c r="S170" s="50">
        <v>0.12</v>
      </c>
    </row>
    <row r="171" spans="1:19" s="92" customFormat="1" ht="14.25" customHeight="1" x14ac:dyDescent="0.3">
      <c r="A171" s="98" t="s">
        <v>124</v>
      </c>
      <c r="B171" s="99" t="s">
        <v>106</v>
      </c>
      <c r="C171" s="99"/>
      <c r="D171" s="99"/>
      <c r="E171" s="99"/>
      <c r="F171" s="100">
        <v>180</v>
      </c>
      <c r="G171" s="41">
        <v>10</v>
      </c>
      <c r="H171" s="50">
        <v>5.22</v>
      </c>
      <c r="I171" s="50">
        <v>4.5</v>
      </c>
      <c r="J171" s="50">
        <v>7.2</v>
      </c>
      <c r="K171" s="50">
        <v>90</v>
      </c>
      <c r="L171" s="50">
        <v>7.0000000000000007E-2</v>
      </c>
      <c r="M171" s="50">
        <v>1.26</v>
      </c>
      <c r="N171" s="50">
        <v>36</v>
      </c>
      <c r="O171" s="50"/>
      <c r="P171" s="50">
        <v>216</v>
      </c>
      <c r="Q171" s="50">
        <v>162</v>
      </c>
      <c r="R171" s="50">
        <v>25.2</v>
      </c>
      <c r="S171" s="50">
        <v>0.18</v>
      </c>
    </row>
    <row r="172" spans="1:19" ht="14.25" customHeight="1" x14ac:dyDescent="0.3">
      <c r="A172" s="47"/>
      <c r="B172" s="71" t="s">
        <v>38</v>
      </c>
      <c r="C172" s="71"/>
      <c r="D172" s="71"/>
      <c r="E172" s="71"/>
      <c r="F172" s="73">
        <f>SUM(F170:F171)</f>
        <v>230</v>
      </c>
      <c r="G172" s="72">
        <f>SUM(G170:G171)</f>
        <v>39.28</v>
      </c>
      <c r="H172" s="72">
        <f>SUM(H170:H171)</f>
        <v>6</v>
      </c>
      <c r="I172" s="72">
        <f t="shared" ref="I172:S172" si="16">SUM(I170:I171)</f>
        <v>10.620000000000001</v>
      </c>
      <c r="J172" s="72">
        <f t="shared" si="16"/>
        <v>19.7</v>
      </c>
      <c r="K172" s="72">
        <f t="shared" si="16"/>
        <v>198.4</v>
      </c>
      <c r="L172" s="72">
        <f t="shared" si="16"/>
        <v>0.08</v>
      </c>
      <c r="M172" s="72">
        <f t="shared" si="16"/>
        <v>1.26</v>
      </c>
      <c r="N172" s="72">
        <f t="shared" si="16"/>
        <v>37.200000000000003</v>
      </c>
      <c r="O172" s="72">
        <f t="shared" si="16"/>
        <v>0</v>
      </c>
      <c r="P172" s="72">
        <f t="shared" si="16"/>
        <v>217.6</v>
      </c>
      <c r="Q172" s="72">
        <f t="shared" si="16"/>
        <v>163.19999999999999</v>
      </c>
      <c r="R172" s="72">
        <f t="shared" si="16"/>
        <v>33.6</v>
      </c>
      <c r="S172" s="72">
        <f t="shared" si="16"/>
        <v>0.3</v>
      </c>
    </row>
    <row r="173" spans="1:19" ht="21" customHeight="1" x14ac:dyDescent="0.3">
      <c r="A173" s="70"/>
      <c r="B173" s="71" t="s">
        <v>69</v>
      </c>
      <c r="C173" s="71"/>
      <c r="D173" s="71"/>
      <c r="E173" s="71"/>
      <c r="F173" s="73">
        <f>F143+F153+F158+F167+F172</f>
        <v>2700</v>
      </c>
      <c r="G173" s="73" t="e">
        <f>G143+G153+G158+G167+G172</f>
        <v>#REF!</v>
      </c>
      <c r="H173" s="73">
        <f>H143+H153+H158+H167+H172</f>
        <v>111.29000000000002</v>
      </c>
      <c r="I173" s="73">
        <f>I143+I153+I158+I167+I172</f>
        <v>95.88</v>
      </c>
      <c r="J173" s="73">
        <f>J143+J153+J158+J167+J172</f>
        <v>362.3533333333333</v>
      </c>
      <c r="K173" s="73">
        <f>K143+K153+K158+K167+K172</f>
        <v>2728.53</v>
      </c>
      <c r="L173" s="73">
        <f>L143+L153+L158+L167+L172</f>
        <v>1.4153333333333336</v>
      </c>
      <c r="M173" s="73">
        <f>M143+M153+M158+M167+M172</f>
        <v>93.61999999999999</v>
      </c>
      <c r="N173" s="73">
        <f>N143+N153+N158+N167+N172</f>
        <v>328.15</v>
      </c>
      <c r="O173" s="73">
        <f>O143+O153+O158+O167+O172</f>
        <v>10.547999999999998</v>
      </c>
      <c r="P173" s="73">
        <f>P143+P153+P158+P167+P172</f>
        <v>1370.7</v>
      </c>
      <c r="Q173" s="73">
        <f>Q143+Q153+Q158+Q167+Q172</f>
        <v>2002.875</v>
      </c>
      <c r="R173" s="73">
        <f>R143+R153+R158+R167+R172</f>
        <v>485.5413333333334</v>
      </c>
      <c r="S173" s="73">
        <f>S143+S153+S158+S167+S172</f>
        <v>22.760333333333335</v>
      </c>
    </row>
    <row r="174" spans="1:19" ht="14.25" customHeight="1" x14ac:dyDescent="0.3">
      <c r="A174" s="98"/>
      <c r="B174" s="26"/>
      <c r="C174" s="26"/>
      <c r="D174" s="26"/>
      <c r="E174" s="26"/>
      <c r="F174" s="34"/>
      <c r="G174" s="73"/>
      <c r="H174" s="72"/>
      <c r="I174" s="72"/>
      <c r="J174" s="102"/>
      <c r="K174" s="74"/>
      <c r="L174" s="139"/>
      <c r="M174" s="139"/>
      <c r="N174" s="139"/>
      <c r="O174" s="139"/>
      <c r="P174" s="139"/>
      <c r="Q174" s="139"/>
      <c r="R174" s="139"/>
      <c r="S174" s="139"/>
    </row>
    <row r="175" spans="1:19" ht="14.25" customHeight="1" x14ac:dyDescent="0.3">
      <c r="A175" s="98"/>
      <c r="B175" s="26"/>
      <c r="C175" s="26"/>
      <c r="D175" s="26"/>
      <c r="E175" s="26"/>
      <c r="F175" s="34"/>
      <c r="G175" s="34"/>
      <c r="H175" s="72"/>
      <c r="I175" s="72"/>
      <c r="J175" s="102"/>
      <c r="K175" s="74"/>
      <c r="L175" s="139"/>
      <c r="M175" s="139"/>
      <c r="N175" s="139"/>
      <c r="O175" s="139"/>
      <c r="P175" s="139"/>
      <c r="Q175" s="139"/>
      <c r="R175" s="139"/>
      <c r="S175" s="139"/>
    </row>
    <row r="176" spans="1:19" ht="14.25" customHeight="1" x14ac:dyDescent="0.3">
      <c r="A176" s="70"/>
      <c r="B176" s="71" t="s">
        <v>10</v>
      </c>
      <c r="C176" s="27">
        <v>44813</v>
      </c>
      <c r="D176" s="71"/>
      <c r="E176" s="71"/>
      <c r="F176" s="73"/>
      <c r="G176" s="7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1:20" ht="14.25" customHeight="1" x14ac:dyDescent="0.3">
      <c r="A177" s="29" t="s">
        <v>11</v>
      </c>
      <c r="B177" s="26" t="s">
        <v>12</v>
      </c>
      <c r="C177" s="26"/>
      <c r="D177" s="26"/>
      <c r="E177" s="26"/>
      <c r="F177" s="30" t="s">
        <v>13</v>
      </c>
      <c r="G177" s="26" t="s">
        <v>108</v>
      </c>
      <c r="H177" s="30" t="s">
        <v>15</v>
      </c>
      <c r="I177" s="30" t="s">
        <v>16</v>
      </c>
      <c r="J177" s="31" t="s">
        <v>17</v>
      </c>
      <c r="K177" s="30" t="s">
        <v>18</v>
      </c>
      <c r="L177" s="32" t="s">
        <v>19</v>
      </c>
      <c r="M177" s="32" t="s">
        <v>20</v>
      </c>
      <c r="N177" s="32" t="s">
        <v>21</v>
      </c>
      <c r="O177" s="32" t="s">
        <v>22</v>
      </c>
      <c r="P177" s="32" t="s">
        <v>23</v>
      </c>
      <c r="Q177" s="32" t="s">
        <v>24</v>
      </c>
      <c r="R177" s="32" t="s">
        <v>25</v>
      </c>
      <c r="S177" s="32" t="s">
        <v>26</v>
      </c>
    </row>
    <row r="178" spans="1:20" ht="14.25" customHeight="1" x14ac:dyDescent="0.3">
      <c r="A178" s="29"/>
      <c r="B178" s="26" t="s">
        <v>27</v>
      </c>
      <c r="C178" s="26"/>
      <c r="D178" s="26"/>
      <c r="E178" s="26"/>
      <c r="F178" s="34"/>
      <c r="G178" s="30"/>
      <c r="H178" s="34"/>
      <c r="I178" s="34"/>
      <c r="J178" s="34"/>
      <c r="K178" s="35"/>
      <c r="L178" s="120"/>
      <c r="M178" s="37"/>
      <c r="N178" s="37"/>
      <c r="O178" s="37"/>
      <c r="P178" s="37"/>
      <c r="Q178" s="37"/>
      <c r="R178" s="37"/>
      <c r="S178" s="37"/>
    </row>
    <row r="179" spans="1:20" ht="13.2" customHeight="1" x14ac:dyDescent="0.3">
      <c r="A179" s="38" t="s">
        <v>28</v>
      </c>
      <c r="B179" s="35" t="s">
        <v>169</v>
      </c>
      <c r="C179" s="35"/>
      <c r="D179" s="26"/>
      <c r="E179" s="39"/>
      <c r="F179" s="187" t="s">
        <v>163</v>
      </c>
      <c r="G179" s="49">
        <v>5</v>
      </c>
      <c r="H179" s="42">
        <v>6.58</v>
      </c>
      <c r="I179" s="42">
        <v>6.65</v>
      </c>
      <c r="J179" s="43"/>
      <c r="K179" s="44">
        <v>85.8</v>
      </c>
      <c r="L179" s="43">
        <v>0.02</v>
      </c>
      <c r="M179" s="45">
        <v>0.18</v>
      </c>
      <c r="N179" s="45">
        <v>52.5</v>
      </c>
      <c r="O179" s="45"/>
      <c r="P179" s="46">
        <v>250</v>
      </c>
      <c r="Q179" s="46">
        <v>150</v>
      </c>
      <c r="R179" s="46">
        <v>13.75</v>
      </c>
      <c r="S179" s="46">
        <v>0.18</v>
      </c>
    </row>
    <row r="180" spans="1:20" ht="14.25" customHeight="1" x14ac:dyDescent="0.3">
      <c r="A180" s="114" t="s">
        <v>111</v>
      </c>
      <c r="B180" s="121" t="s">
        <v>126</v>
      </c>
      <c r="C180" s="63"/>
      <c r="D180" s="63"/>
      <c r="E180" s="63"/>
      <c r="F180" s="69">
        <v>200</v>
      </c>
      <c r="G180" s="49"/>
      <c r="H180" s="69">
        <v>3.6</v>
      </c>
      <c r="I180" s="69">
        <v>4.5</v>
      </c>
      <c r="J180" s="69">
        <v>17.850000000000001</v>
      </c>
      <c r="K180" s="69">
        <v>105.4</v>
      </c>
      <c r="L180" s="69">
        <v>1.37</v>
      </c>
      <c r="M180" s="69"/>
      <c r="N180" s="69"/>
      <c r="O180" s="69"/>
      <c r="P180" s="69"/>
      <c r="Q180" s="69"/>
      <c r="R180" s="69"/>
      <c r="S180" s="69"/>
    </row>
    <row r="181" spans="1:20" ht="14.25" customHeight="1" x14ac:dyDescent="0.3">
      <c r="A181" s="47" t="s">
        <v>112</v>
      </c>
      <c r="B181" s="99" t="s">
        <v>183</v>
      </c>
      <c r="C181" s="99"/>
      <c r="D181" s="99"/>
      <c r="E181" s="99"/>
      <c r="F181" s="122">
        <v>200</v>
      </c>
      <c r="G181" s="116"/>
      <c r="H181" s="122">
        <v>3.17</v>
      </c>
      <c r="I181" s="122">
        <v>2.38</v>
      </c>
      <c r="J181" s="122">
        <v>15.95</v>
      </c>
      <c r="K181" s="122">
        <v>100.6</v>
      </c>
      <c r="L181" s="122">
        <v>0.04</v>
      </c>
      <c r="M181" s="50">
        <v>1.3</v>
      </c>
      <c r="N181" s="50">
        <v>20</v>
      </c>
      <c r="O181" s="50">
        <v>0.05</v>
      </c>
      <c r="P181" s="50">
        <v>125.78</v>
      </c>
      <c r="Q181" s="50">
        <v>90</v>
      </c>
      <c r="R181" s="50">
        <v>14</v>
      </c>
      <c r="S181" s="50">
        <v>0.13</v>
      </c>
      <c r="T181" s="92"/>
    </row>
    <row r="182" spans="1:20" ht="14.25" customHeight="1" x14ac:dyDescent="0.3">
      <c r="A182" s="60" t="s">
        <v>34</v>
      </c>
      <c r="B182" s="61" t="s">
        <v>35</v>
      </c>
      <c r="C182" s="61"/>
      <c r="D182" s="61"/>
      <c r="E182" s="61"/>
      <c r="F182" s="40">
        <v>50</v>
      </c>
      <c r="G182" s="123">
        <v>5</v>
      </c>
      <c r="H182" s="43">
        <v>7.11</v>
      </c>
      <c r="I182" s="43">
        <v>0.9</v>
      </c>
      <c r="J182" s="43">
        <v>43.5</v>
      </c>
      <c r="K182" s="62">
        <v>211.5</v>
      </c>
      <c r="L182" s="45">
        <v>0.15</v>
      </c>
      <c r="M182" s="45"/>
      <c r="N182" s="45"/>
      <c r="O182" s="45">
        <v>1.2</v>
      </c>
      <c r="P182" s="45">
        <v>20.7</v>
      </c>
      <c r="Q182" s="45">
        <v>78.3</v>
      </c>
      <c r="R182" s="45">
        <v>29.7</v>
      </c>
      <c r="S182" s="45">
        <v>1.8</v>
      </c>
      <c r="T182" s="63"/>
    </row>
    <row r="183" spans="1:20" ht="14.25" customHeight="1" x14ac:dyDescent="0.25">
      <c r="A183" s="51" t="s">
        <v>36</v>
      </c>
      <c r="B183" s="53" t="s">
        <v>73</v>
      </c>
      <c r="C183" s="53"/>
      <c r="D183" s="53"/>
      <c r="F183" s="64">
        <v>150</v>
      </c>
      <c r="G183" s="49">
        <v>10</v>
      </c>
      <c r="H183" s="19">
        <v>0.8</v>
      </c>
      <c r="I183" s="19">
        <v>0.8</v>
      </c>
      <c r="J183" s="18">
        <v>19.600000000000001</v>
      </c>
      <c r="K183" s="20">
        <v>64</v>
      </c>
      <c r="L183" s="66">
        <v>0.06</v>
      </c>
      <c r="M183" s="67">
        <v>20</v>
      </c>
      <c r="N183" s="68"/>
      <c r="O183" s="69">
        <v>0.4</v>
      </c>
      <c r="P183" s="69">
        <v>32</v>
      </c>
      <c r="Q183" s="69">
        <v>22</v>
      </c>
      <c r="R183" s="69">
        <v>18</v>
      </c>
      <c r="S183" s="69">
        <v>4.4000000000000004</v>
      </c>
      <c r="T183" s="63"/>
    </row>
    <row r="184" spans="1:20" ht="14.25" customHeight="1" x14ac:dyDescent="0.3">
      <c r="A184" s="70"/>
      <c r="B184" s="71" t="s">
        <v>38</v>
      </c>
      <c r="C184" s="61"/>
      <c r="D184" s="61"/>
      <c r="E184" s="61"/>
      <c r="F184" s="73">
        <v>615</v>
      </c>
      <c r="G184" s="124">
        <f>SUM(G179:G183)</f>
        <v>20</v>
      </c>
      <c r="H184" s="72">
        <f>SUM(H179:H183)</f>
        <v>21.26</v>
      </c>
      <c r="I184" s="72">
        <f>SUM(I179:I183)</f>
        <v>15.230000000000002</v>
      </c>
      <c r="J184" s="72">
        <f>SUM(J179:J183)</f>
        <v>96.9</v>
      </c>
      <c r="K184" s="72">
        <f>SUM(K179:K183)</f>
        <v>567.29999999999995</v>
      </c>
      <c r="L184" s="72">
        <f>SUM(L179:L183)</f>
        <v>1.6400000000000001</v>
      </c>
      <c r="M184" s="72">
        <f>SUM(M179:M183)</f>
        <v>21.48</v>
      </c>
      <c r="N184" s="72">
        <f>SUM(N179:N183)</f>
        <v>72.5</v>
      </c>
      <c r="O184" s="72">
        <f>SUM(O179:O183)</f>
        <v>1.65</v>
      </c>
      <c r="P184" s="72">
        <f>SUM(P179:P183)</f>
        <v>428.47999999999996</v>
      </c>
      <c r="Q184" s="72">
        <f>SUM(Q179:Q183)</f>
        <v>340.3</v>
      </c>
      <c r="R184" s="72">
        <f>SUM(R179:R183)</f>
        <v>75.45</v>
      </c>
      <c r="S184" s="72">
        <f>SUM(S179:S183)</f>
        <v>6.51</v>
      </c>
    </row>
    <row r="185" spans="1:20" ht="14.25" customHeight="1" x14ac:dyDescent="0.3">
      <c r="A185" s="70"/>
      <c r="B185" s="71"/>
      <c r="C185" s="61"/>
      <c r="D185" s="61"/>
      <c r="E185" s="61"/>
      <c r="F185" s="40"/>
      <c r="G185" s="73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</row>
    <row r="186" spans="1:20" ht="14.25" customHeight="1" x14ac:dyDescent="0.3">
      <c r="A186" s="70"/>
      <c r="B186" s="71" t="s">
        <v>39</v>
      </c>
      <c r="C186" s="71"/>
      <c r="D186" s="71"/>
      <c r="E186" s="71"/>
      <c r="F186" s="73"/>
      <c r="G186" s="40"/>
      <c r="H186" s="125"/>
      <c r="I186" s="125"/>
      <c r="J186" s="125"/>
      <c r="K186" s="126"/>
      <c r="L186" s="127"/>
      <c r="M186" s="37"/>
      <c r="N186" s="37"/>
      <c r="O186" s="37"/>
      <c r="P186" s="37"/>
      <c r="Q186" s="37"/>
      <c r="R186" s="37"/>
      <c r="S186" s="37"/>
    </row>
    <row r="187" spans="1:20" ht="14.25" customHeight="1" x14ac:dyDescent="0.3">
      <c r="A187" s="70" t="s">
        <v>113</v>
      </c>
      <c r="B187" s="61" t="s">
        <v>208</v>
      </c>
      <c r="C187" s="71"/>
      <c r="D187" s="71"/>
      <c r="E187" s="71"/>
      <c r="F187" s="40">
        <v>100</v>
      </c>
      <c r="G187" s="49"/>
      <c r="H187" s="41">
        <v>19.36</v>
      </c>
      <c r="I187" s="41">
        <v>10.98</v>
      </c>
      <c r="J187" s="41">
        <v>4.71</v>
      </c>
      <c r="K187" s="113">
        <v>194.93</v>
      </c>
      <c r="L187" s="127">
        <v>8.8999999999999996E-2</v>
      </c>
      <c r="M187" s="37">
        <v>1.8</v>
      </c>
      <c r="N187" s="37">
        <v>30.9</v>
      </c>
      <c r="O187" s="37">
        <v>0.91</v>
      </c>
      <c r="P187" s="37">
        <v>114.34</v>
      </c>
      <c r="Q187" s="37">
        <v>271.95</v>
      </c>
      <c r="R187" s="37">
        <v>55.92</v>
      </c>
      <c r="S187" s="37">
        <v>1</v>
      </c>
    </row>
    <row r="188" spans="1:20" ht="14.25" customHeight="1" x14ac:dyDescent="0.3">
      <c r="A188" s="38" t="s">
        <v>114</v>
      </c>
      <c r="B188" s="61" t="s">
        <v>209</v>
      </c>
      <c r="C188" s="61"/>
      <c r="D188" s="61"/>
      <c r="E188" s="61"/>
      <c r="F188" s="40" t="s">
        <v>210</v>
      </c>
      <c r="G188" s="49"/>
      <c r="H188" s="42">
        <v>5.33</v>
      </c>
      <c r="I188" s="42">
        <v>4.57</v>
      </c>
      <c r="J188" s="43">
        <v>16.98</v>
      </c>
      <c r="K188" s="44">
        <v>143.41999999999999</v>
      </c>
      <c r="L188" s="40">
        <v>0.14399999999999999</v>
      </c>
      <c r="M188" s="50">
        <v>12.08</v>
      </c>
      <c r="N188" s="50">
        <v>3</v>
      </c>
      <c r="O188" s="50"/>
      <c r="P188" s="50">
        <v>32.81</v>
      </c>
      <c r="Q188" s="50">
        <v>100.565</v>
      </c>
      <c r="R188" s="50">
        <v>34.94</v>
      </c>
      <c r="S188" s="50">
        <v>1.37</v>
      </c>
    </row>
    <row r="189" spans="1:20" ht="14.25" customHeight="1" x14ac:dyDescent="0.3">
      <c r="A189" s="38" t="s">
        <v>115</v>
      </c>
      <c r="B189" s="99" t="s">
        <v>46</v>
      </c>
      <c r="C189" s="99"/>
      <c r="D189" s="83"/>
      <c r="E189" s="83"/>
      <c r="F189" s="48" t="s">
        <v>47</v>
      </c>
      <c r="G189" s="49">
        <v>45</v>
      </c>
      <c r="H189" s="42">
        <v>7.88</v>
      </c>
      <c r="I189" s="42">
        <v>13.5</v>
      </c>
      <c r="J189" s="43">
        <v>4.92</v>
      </c>
      <c r="K189" s="44">
        <v>173</v>
      </c>
      <c r="L189" s="41">
        <v>5.6000000000000001E-2</v>
      </c>
      <c r="M189" s="50">
        <v>1.08</v>
      </c>
      <c r="N189" s="50">
        <v>30.4</v>
      </c>
      <c r="O189" s="50">
        <v>1.1100000000000001</v>
      </c>
      <c r="P189" s="50">
        <v>36.33</v>
      </c>
      <c r="Q189" s="50">
        <v>69.05</v>
      </c>
      <c r="R189" s="50">
        <v>20.16</v>
      </c>
      <c r="S189" s="50">
        <v>1.18</v>
      </c>
    </row>
    <row r="190" spans="1:20" s="63" customFormat="1" ht="14.25" customHeight="1" x14ac:dyDescent="0.3">
      <c r="A190" s="51"/>
      <c r="B190" s="121" t="s">
        <v>127</v>
      </c>
      <c r="C190" s="128"/>
      <c r="D190" s="128"/>
      <c r="F190" s="66">
        <v>180</v>
      </c>
      <c r="G190" s="123">
        <v>22.45</v>
      </c>
      <c r="H190" s="50">
        <v>7.7</v>
      </c>
      <c r="I190" s="50">
        <v>5.8</v>
      </c>
      <c r="J190" s="50">
        <v>7.6</v>
      </c>
      <c r="K190" s="50">
        <v>86</v>
      </c>
      <c r="L190" s="50">
        <v>0.08</v>
      </c>
      <c r="M190" s="50">
        <v>5.46</v>
      </c>
      <c r="N190" s="50">
        <v>11.46</v>
      </c>
      <c r="O190" s="50">
        <v>5.38</v>
      </c>
      <c r="P190" s="50">
        <v>55.23</v>
      </c>
      <c r="Q190" s="50">
        <v>245.22</v>
      </c>
      <c r="R190" s="50">
        <v>55.68</v>
      </c>
      <c r="S190" s="50">
        <v>0.97</v>
      </c>
    </row>
    <row r="191" spans="1:20" ht="14.25" customHeight="1" x14ac:dyDescent="0.25">
      <c r="A191" s="85">
        <v>376</v>
      </c>
      <c r="B191" s="63" t="s">
        <v>171</v>
      </c>
      <c r="C191" s="63"/>
      <c r="D191" s="63"/>
      <c r="E191" s="63"/>
      <c r="F191" s="67">
        <v>200</v>
      </c>
      <c r="G191" s="162">
        <v>10</v>
      </c>
      <c r="H191" s="87">
        <v>7.0000000000000007E-2</v>
      </c>
      <c r="I191" s="87">
        <v>0.02</v>
      </c>
      <c r="J191" s="87">
        <v>15</v>
      </c>
      <c r="K191" s="87">
        <v>60</v>
      </c>
      <c r="L191" s="87"/>
      <c r="M191" s="87">
        <v>0.03</v>
      </c>
      <c r="N191" s="88"/>
      <c r="O191" s="88"/>
      <c r="P191" s="88">
        <v>11.1</v>
      </c>
      <c r="Q191" s="88">
        <v>2.8</v>
      </c>
      <c r="R191" s="88">
        <v>1.4</v>
      </c>
      <c r="S191" s="88">
        <v>0.28000000000000003</v>
      </c>
    </row>
    <row r="192" spans="1:20" ht="14.25" customHeight="1" x14ac:dyDescent="0.25">
      <c r="A192" s="89" t="s">
        <v>50</v>
      </c>
      <c r="B192" s="90" t="s">
        <v>51</v>
      </c>
      <c r="C192" s="90"/>
      <c r="D192" s="91"/>
      <c r="E192" s="92"/>
      <c r="F192" s="93">
        <v>50</v>
      </c>
      <c r="G192" s="110">
        <v>5</v>
      </c>
      <c r="H192" s="95">
        <v>3.95</v>
      </c>
      <c r="I192" s="95">
        <v>0.5</v>
      </c>
      <c r="J192" s="95">
        <v>24.17</v>
      </c>
      <c r="K192" s="96">
        <v>117.5</v>
      </c>
      <c r="L192" s="95">
        <v>0.09</v>
      </c>
      <c r="M192" s="58"/>
      <c r="N192" s="59"/>
      <c r="O192" s="58">
        <v>0.67</v>
      </c>
      <c r="P192" s="58">
        <v>11.5</v>
      </c>
      <c r="Q192" s="58">
        <v>43.5</v>
      </c>
      <c r="R192" s="58">
        <v>16.5</v>
      </c>
      <c r="S192" s="58">
        <v>1</v>
      </c>
      <c r="T192" s="92"/>
    </row>
    <row r="193" spans="1:20" ht="14.25" customHeight="1" x14ac:dyDescent="0.3">
      <c r="A193" s="89" t="s">
        <v>52</v>
      </c>
      <c r="B193" s="61" t="s">
        <v>53</v>
      </c>
      <c r="C193" s="61"/>
      <c r="D193" s="61"/>
      <c r="E193" s="61"/>
      <c r="F193" s="97">
        <v>50</v>
      </c>
      <c r="G193" s="110"/>
      <c r="H193" s="43">
        <v>4.95</v>
      </c>
      <c r="I193" s="43">
        <v>0.9</v>
      </c>
      <c r="J193" s="43">
        <v>29.7</v>
      </c>
      <c r="K193" s="43">
        <v>148.5</v>
      </c>
      <c r="L193" s="43">
        <v>0.13</v>
      </c>
      <c r="M193" s="43">
        <v>0</v>
      </c>
      <c r="N193" s="43"/>
      <c r="O193" s="43"/>
      <c r="P193" s="43">
        <v>21.75</v>
      </c>
      <c r="Q193" s="43">
        <v>112.5</v>
      </c>
      <c r="R193" s="43">
        <v>35.25</v>
      </c>
      <c r="S193" s="43">
        <v>2.93</v>
      </c>
      <c r="T193" s="92"/>
    </row>
    <row r="194" spans="1:20" ht="14.25" customHeight="1" x14ac:dyDescent="0.3">
      <c r="A194" s="70"/>
      <c r="B194" s="71" t="s">
        <v>38</v>
      </c>
      <c r="C194" s="71"/>
      <c r="D194" s="71"/>
      <c r="E194" s="71"/>
      <c r="F194" s="73">
        <f>100+250+15+100+180+200+100</f>
        <v>945</v>
      </c>
      <c r="G194" s="72" t="e">
        <f>#REF!+#REF!+G189+G191+G192+G190</f>
        <v>#REF!</v>
      </c>
      <c r="H194" s="72">
        <f>SUM(H187:H193)</f>
        <v>49.240000000000009</v>
      </c>
      <c r="I194" s="72">
        <f>SUM(I187:I193)</f>
        <v>36.270000000000003</v>
      </c>
      <c r="J194" s="72">
        <f>SUM(J187:J193)</f>
        <v>103.08</v>
      </c>
      <c r="K194" s="72">
        <f>SUM(K187:K193)</f>
        <v>923.35</v>
      </c>
      <c r="L194" s="72">
        <f>SUM(L187:L193)</f>
        <v>0.58899999999999997</v>
      </c>
      <c r="M194" s="72">
        <f>SUM(M187:M193)</f>
        <v>20.450000000000003</v>
      </c>
      <c r="N194" s="72">
        <f>SUM(N187:N193)</f>
        <v>75.759999999999991</v>
      </c>
      <c r="O194" s="72">
        <f>SUM(O187:O193)</f>
        <v>8.07</v>
      </c>
      <c r="P194" s="72">
        <f>SUM(P187:P193)</f>
        <v>283.06</v>
      </c>
      <c r="Q194" s="72">
        <f>SUM(Q187:Q193)</f>
        <v>845.58499999999992</v>
      </c>
      <c r="R194" s="72">
        <f>SUM(R187:R193)</f>
        <v>219.85</v>
      </c>
      <c r="S194" s="72">
        <f>SUM(S187:S193)</f>
        <v>8.73</v>
      </c>
    </row>
    <row r="195" spans="1:20" ht="14.25" customHeight="1" x14ac:dyDescent="0.3">
      <c r="A195" s="70"/>
      <c r="B195" s="71"/>
      <c r="C195" s="71"/>
      <c r="D195" s="71"/>
      <c r="E195" s="71"/>
      <c r="F195" s="73"/>
      <c r="G195" s="73"/>
      <c r="H195" s="72"/>
      <c r="I195" s="72"/>
      <c r="J195" s="102"/>
      <c r="K195" s="74"/>
      <c r="L195" s="131"/>
      <c r="M195" s="37"/>
      <c r="N195" s="37"/>
      <c r="O195" s="37"/>
      <c r="P195" s="37"/>
      <c r="Q195" s="37"/>
      <c r="R195" s="37"/>
      <c r="S195" s="37"/>
    </row>
    <row r="196" spans="1:20" ht="14.25" customHeight="1" x14ac:dyDescent="0.3">
      <c r="A196" s="70"/>
      <c r="B196" s="71" t="s">
        <v>54</v>
      </c>
      <c r="C196" s="71"/>
      <c r="D196" s="71"/>
      <c r="E196" s="71"/>
      <c r="F196" s="73"/>
      <c r="G196" s="73"/>
      <c r="H196" s="72"/>
      <c r="I196" s="72"/>
      <c r="J196" s="72"/>
      <c r="K196" s="74"/>
      <c r="L196" s="131"/>
      <c r="M196" s="37"/>
      <c r="N196" s="37"/>
      <c r="O196" s="37"/>
      <c r="P196" s="37"/>
      <c r="Q196" s="37"/>
      <c r="R196" s="37"/>
      <c r="S196" s="37"/>
    </row>
    <row r="197" spans="1:20" ht="14.25" customHeight="1" x14ac:dyDescent="0.3">
      <c r="A197" s="70" t="s">
        <v>116</v>
      </c>
      <c r="B197" s="61" t="s">
        <v>150</v>
      </c>
      <c r="C197" s="61"/>
      <c r="D197" s="83"/>
      <c r="E197" s="83"/>
      <c r="F197" s="48">
        <v>50</v>
      </c>
      <c r="G197" s="41">
        <v>43</v>
      </c>
      <c r="H197" s="43">
        <v>3.8800000000000003</v>
      </c>
      <c r="I197" s="43">
        <v>2.36</v>
      </c>
      <c r="J197" s="43">
        <v>23.553333333333331</v>
      </c>
      <c r="K197" s="43">
        <v>131</v>
      </c>
      <c r="L197" s="45">
        <v>7.3333333333333334E-2</v>
      </c>
      <c r="M197" s="45">
        <v>0</v>
      </c>
      <c r="N197" s="45">
        <v>13</v>
      </c>
      <c r="O197" s="45">
        <v>0</v>
      </c>
      <c r="P197" s="45">
        <v>11</v>
      </c>
      <c r="Q197" s="45">
        <v>37</v>
      </c>
      <c r="R197" s="45">
        <v>14.533333333333333</v>
      </c>
      <c r="S197" s="45">
        <v>0.69333333333333336</v>
      </c>
    </row>
    <row r="198" spans="1:20" ht="14.25" customHeight="1" x14ac:dyDescent="0.3">
      <c r="A198" s="47" t="s">
        <v>118</v>
      </c>
      <c r="B198" s="99" t="s">
        <v>92</v>
      </c>
      <c r="C198" s="99"/>
      <c r="D198" s="99"/>
      <c r="E198" s="99"/>
      <c r="F198" s="100">
        <v>200</v>
      </c>
      <c r="G198" s="41">
        <v>10</v>
      </c>
      <c r="H198" s="122">
        <v>5.8</v>
      </c>
      <c r="I198" s="122">
        <v>5</v>
      </c>
      <c r="J198" s="122">
        <v>9.6</v>
      </c>
      <c r="K198" s="122">
        <v>107</v>
      </c>
      <c r="L198" s="45">
        <v>0.08</v>
      </c>
      <c r="M198" s="45">
        <v>2.6</v>
      </c>
      <c r="N198" s="45">
        <v>40</v>
      </c>
      <c r="O198" s="45"/>
      <c r="P198" s="45">
        <v>240</v>
      </c>
      <c r="Q198" s="45">
        <v>180</v>
      </c>
      <c r="R198" s="45">
        <v>28</v>
      </c>
      <c r="S198" s="45">
        <v>0.2</v>
      </c>
      <c r="T198" s="92"/>
    </row>
    <row r="199" spans="1:20" ht="14.25" customHeight="1" x14ac:dyDescent="0.3">
      <c r="A199" s="70"/>
      <c r="B199" s="71" t="s">
        <v>38</v>
      </c>
      <c r="C199" s="71"/>
      <c r="D199" s="71"/>
      <c r="E199" s="71"/>
      <c r="F199" s="73">
        <f>SUM(F197:F198)</f>
        <v>250</v>
      </c>
      <c r="G199" s="72">
        <f>SUM(G197:G198)</f>
        <v>53</v>
      </c>
      <c r="H199" s="72">
        <f t="shared" ref="H199:S199" si="17">SUM(H197:H198)</f>
        <v>9.68</v>
      </c>
      <c r="I199" s="72">
        <f t="shared" si="17"/>
        <v>7.3599999999999994</v>
      </c>
      <c r="J199" s="72">
        <f t="shared" si="17"/>
        <v>33.153333333333329</v>
      </c>
      <c r="K199" s="72">
        <f t="shared" si="17"/>
        <v>238</v>
      </c>
      <c r="L199" s="72">
        <f t="shared" si="17"/>
        <v>0.15333333333333332</v>
      </c>
      <c r="M199" s="72">
        <f t="shared" si="17"/>
        <v>2.6</v>
      </c>
      <c r="N199" s="72">
        <f t="shared" si="17"/>
        <v>53</v>
      </c>
      <c r="O199" s="72">
        <f t="shared" si="17"/>
        <v>0</v>
      </c>
      <c r="P199" s="72">
        <f t="shared" si="17"/>
        <v>251</v>
      </c>
      <c r="Q199" s="72">
        <f t="shared" si="17"/>
        <v>217</v>
      </c>
      <c r="R199" s="72">
        <f t="shared" si="17"/>
        <v>42.533333333333331</v>
      </c>
      <c r="S199" s="72">
        <f t="shared" si="17"/>
        <v>0.89333333333333331</v>
      </c>
    </row>
    <row r="200" spans="1:20" ht="14.25" customHeight="1" x14ac:dyDescent="0.3">
      <c r="A200" s="70" t="s">
        <v>119</v>
      </c>
      <c r="B200" s="71"/>
      <c r="C200" s="71"/>
      <c r="D200" s="71"/>
      <c r="E200" s="71"/>
      <c r="F200" s="73"/>
      <c r="G200" s="73"/>
      <c r="H200" s="72"/>
      <c r="I200" s="72"/>
      <c r="J200" s="102"/>
      <c r="K200" s="74"/>
      <c r="L200" s="82"/>
      <c r="M200" s="37"/>
      <c r="N200" s="37"/>
      <c r="O200" s="37"/>
      <c r="P200" s="37"/>
      <c r="Q200" s="37"/>
      <c r="R200" s="37"/>
      <c r="S200" s="37"/>
    </row>
    <row r="201" spans="1:20" ht="14.25" customHeight="1" x14ac:dyDescent="0.3">
      <c r="A201" s="70"/>
      <c r="B201" s="71" t="s">
        <v>58</v>
      </c>
      <c r="C201" s="71"/>
      <c r="D201" s="71"/>
      <c r="E201" s="71"/>
      <c r="F201" s="73"/>
      <c r="G201" s="73"/>
      <c r="H201" s="72"/>
      <c r="I201" s="72"/>
      <c r="J201" s="102"/>
      <c r="K201" s="74"/>
      <c r="L201" s="132"/>
      <c r="M201" s="37"/>
      <c r="N201" s="37"/>
      <c r="O201" s="37"/>
      <c r="P201" s="37"/>
      <c r="Q201" s="37"/>
      <c r="R201" s="37"/>
      <c r="S201" s="37"/>
    </row>
    <row r="202" spans="1:20" ht="14.25" customHeight="1" x14ac:dyDescent="0.3">
      <c r="A202" s="133">
        <v>71</v>
      </c>
      <c r="B202" s="76" t="s">
        <v>128</v>
      </c>
      <c r="C202" s="76"/>
      <c r="D202" s="134"/>
      <c r="E202" s="135"/>
      <c r="F202" s="77">
        <v>100</v>
      </c>
      <c r="G202" s="49">
        <v>20</v>
      </c>
      <c r="H202" s="136">
        <v>0.7</v>
      </c>
      <c r="I202" s="136">
        <v>0.1</v>
      </c>
      <c r="J202" s="136">
        <v>1.9</v>
      </c>
      <c r="K202" s="136">
        <v>12</v>
      </c>
      <c r="L202" s="137">
        <v>0.04</v>
      </c>
      <c r="M202" s="136">
        <v>4.9000000000000004</v>
      </c>
      <c r="N202" s="136"/>
      <c r="O202" s="136"/>
      <c r="P202" s="136">
        <v>17</v>
      </c>
      <c r="Q202" s="136">
        <v>30</v>
      </c>
      <c r="R202" s="136">
        <v>14</v>
      </c>
      <c r="S202" s="136">
        <v>0.5</v>
      </c>
      <c r="T202" s="128"/>
    </row>
    <row r="203" spans="1:20" ht="14.25" customHeight="1" x14ac:dyDescent="0.3">
      <c r="A203" s="47" t="s">
        <v>120</v>
      </c>
      <c r="B203" s="115" t="s">
        <v>129</v>
      </c>
      <c r="F203" s="69">
        <v>250</v>
      </c>
      <c r="G203" s="116">
        <v>62.45</v>
      </c>
      <c r="H203" s="69">
        <v>12.65</v>
      </c>
      <c r="I203" s="69">
        <v>15.85</v>
      </c>
      <c r="J203" s="69">
        <v>10.54</v>
      </c>
      <c r="K203" s="69">
        <v>237.8</v>
      </c>
      <c r="L203" s="69">
        <v>0.05</v>
      </c>
      <c r="M203" s="69"/>
      <c r="N203" s="69">
        <v>20</v>
      </c>
      <c r="O203" s="69"/>
      <c r="P203" s="69">
        <v>9.5399999999999991</v>
      </c>
      <c r="Q203" s="69">
        <v>134.91</v>
      </c>
      <c r="R203" s="69">
        <v>24.48</v>
      </c>
      <c r="S203" s="69">
        <v>2.15</v>
      </c>
    </row>
    <row r="204" spans="1:20" ht="14.25" customHeight="1" x14ac:dyDescent="0.25">
      <c r="A204" s="114" t="s">
        <v>32</v>
      </c>
      <c r="B204" s="52" t="s">
        <v>130</v>
      </c>
      <c r="C204" s="52"/>
      <c r="D204" s="52"/>
      <c r="E204" s="106"/>
      <c r="F204" s="54">
        <v>200</v>
      </c>
      <c r="G204" s="49"/>
      <c r="H204" s="56">
        <v>0.56999999999999995</v>
      </c>
      <c r="I204" s="56">
        <v>0.06</v>
      </c>
      <c r="J204" s="56">
        <v>30.2</v>
      </c>
      <c r="K204" s="57">
        <v>123.6</v>
      </c>
      <c r="L204" s="57">
        <v>2E-3</v>
      </c>
      <c r="M204" s="58">
        <v>1.1000000000000001</v>
      </c>
      <c r="N204" s="59"/>
      <c r="O204" s="58"/>
      <c r="P204" s="58">
        <v>15.7</v>
      </c>
      <c r="Q204" s="58">
        <v>16.3</v>
      </c>
      <c r="R204" s="58">
        <v>3.36</v>
      </c>
      <c r="S204" s="58">
        <v>0.37</v>
      </c>
    </row>
    <row r="205" spans="1:20" ht="14.25" customHeight="1" x14ac:dyDescent="0.25">
      <c r="A205" s="89" t="s">
        <v>50</v>
      </c>
      <c r="B205" s="90" t="s">
        <v>51</v>
      </c>
      <c r="C205" s="90"/>
      <c r="D205" s="91"/>
      <c r="E205" s="92"/>
      <c r="F205" s="93">
        <v>50</v>
      </c>
      <c r="G205" s="110">
        <v>5</v>
      </c>
      <c r="H205" s="95">
        <v>3.95</v>
      </c>
      <c r="I205" s="95">
        <v>0.5</v>
      </c>
      <c r="J205" s="95">
        <v>24.17</v>
      </c>
      <c r="K205" s="96">
        <v>117.5</v>
      </c>
      <c r="L205" s="95">
        <v>0.09</v>
      </c>
      <c r="M205" s="58"/>
      <c r="N205" s="59"/>
      <c r="O205" s="58">
        <v>0.67</v>
      </c>
      <c r="P205" s="58">
        <v>11.5</v>
      </c>
      <c r="Q205" s="58">
        <v>43.5</v>
      </c>
      <c r="R205" s="58">
        <v>16.5</v>
      </c>
      <c r="S205" s="58">
        <v>1</v>
      </c>
    </row>
    <row r="206" spans="1:20" ht="14.25" customHeight="1" x14ac:dyDescent="0.3">
      <c r="A206" s="89" t="s">
        <v>52</v>
      </c>
      <c r="B206" s="61" t="s">
        <v>53</v>
      </c>
      <c r="C206" s="61"/>
      <c r="D206" s="61"/>
      <c r="E206" s="61"/>
      <c r="F206" s="97">
        <v>50</v>
      </c>
      <c r="G206" s="110"/>
      <c r="H206" s="43">
        <v>2.64</v>
      </c>
      <c r="I206" s="43">
        <v>0.48</v>
      </c>
      <c r="J206" s="43">
        <v>15.84</v>
      </c>
      <c r="K206" s="43">
        <v>79.2</v>
      </c>
      <c r="L206" s="43">
        <v>7.0000000000000007E-2</v>
      </c>
      <c r="M206" s="43">
        <v>0</v>
      </c>
      <c r="N206" s="43"/>
      <c r="O206" s="43"/>
      <c r="P206" s="43">
        <v>11.6</v>
      </c>
      <c r="Q206" s="43">
        <v>60</v>
      </c>
      <c r="R206" s="43">
        <v>18.8</v>
      </c>
      <c r="S206" s="43">
        <v>1.56</v>
      </c>
    </row>
    <row r="207" spans="1:20" ht="14.25" customHeight="1" x14ac:dyDescent="0.3">
      <c r="A207" s="70"/>
      <c r="B207" s="71" t="s">
        <v>38</v>
      </c>
      <c r="C207" s="71"/>
      <c r="D207" s="71"/>
      <c r="E207" s="71"/>
      <c r="F207" s="73">
        <f>SUM(F202:F206)</f>
        <v>650</v>
      </c>
      <c r="G207" s="72" t="e">
        <f>G202+G203+#REF!+G205</f>
        <v>#REF!</v>
      </c>
      <c r="H207" s="72">
        <f>SUM(H202:H206)</f>
        <v>20.51</v>
      </c>
      <c r="I207" s="72">
        <f t="shared" ref="I207:S207" si="18">SUM(I202:I206)</f>
        <v>16.989999999999998</v>
      </c>
      <c r="J207" s="72">
        <f t="shared" si="18"/>
        <v>82.65</v>
      </c>
      <c r="K207" s="72">
        <f t="shared" si="18"/>
        <v>570.1</v>
      </c>
      <c r="L207" s="72">
        <f t="shared" si="18"/>
        <v>0.252</v>
      </c>
      <c r="M207" s="72">
        <f t="shared" si="18"/>
        <v>6</v>
      </c>
      <c r="N207" s="72">
        <f t="shared" si="18"/>
        <v>20</v>
      </c>
      <c r="O207" s="72">
        <f t="shared" si="18"/>
        <v>0.67</v>
      </c>
      <c r="P207" s="72">
        <f t="shared" si="18"/>
        <v>65.339999999999989</v>
      </c>
      <c r="Q207" s="72">
        <f t="shared" si="18"/>
        <v>284.71000000000004</v>
      </c>
      <c r="R207" s="72">
        <f t="shared" si="18"/>
        <v>77.14</v>
      </c>
      <c r="S207" s="72">
        <f t="shared" si="18"/>
        <v>5.58</v>
      </c>
    </row>
    <row r="208" spans="1:20" ht="14.25" customHeight="1" x14ac:dyDescent="0.3">
      <c r="G208" s="73"/>
    </row>
    <row r="209" spans="1:20" ht="14.25" customHeight="1" x14ac:dyDescent="0.3">
      <c r="A209" s="70"/>
      <c r="B209" s="71" t="s">
        <v>64</v>
      </c>
      <c r="C209" s="71"/>
      <c r="D209" s="71"/>
      <c r="E209" s="71"/>
      <c r="F209" s="73"/>
      <c r="H209" s="72"/>
      <c r="I209" s="72"/>
      <c r="J209" s="102"/>
      <c r="K209" s="74"/>
      <c r="L209" s="139"/>
      <c r="M209" s="139"/>
      <c r="N209" s="139"/>
      <c r="O209" s="139"/>
      <c r="P209" s="139"/>
      <c r="Q209" s="139"/>
      <c r="R209" s="139"/>
      <c r="S209" s="139"/>
    </row>
    <row r="210" spans="1:20" ht="14.25" customHeight="1" x14ac:dyDescent="0.3">
      <c r="A210" s="60" t="s">
        <v>123</v>
      </c>
      <c r="B210" s="61" t="s">
        <v>211</v>
      </c>
      <c r="C210" s="61"/>
      <c r="D210" s="61"/>
      <c r="E210" s="61"/>
      <c r="F210" s="40">
        <v>50</v>
      </c>
      <c r="G210" s="41">
        <v>29.28</v>
      </c>
      <c r="H210" s="43">
        <v>0.78</v>
      </c>
      <c r="I210" s="43">
        <v>6.12</v>
      </c>
      <c r="J210" s="43">
        <v>12.5</v>
      </c>
      <c r="K210" s="44">
        <v>108.4</v>
      </c>
      <c r="L210" s="50">
        <v>0.01</v>
      </c>
      <c r="M210" s="50"/>
      <c r="N210" s="50">
        <v>1.2</v>
      </c>
      <c r="O210" s="50"/>
      <c r="P210" s="50">
        <v>1.6</v>
      </c>
      <c r="Q210" s="50">
        <v>1.2</v>
      </c>
      <c r="R210" s="50">
        <v>8.4</v>
      </c>
      <c r="S210" s="50">
        <v>0.12</v>
      </c>
    </row>
    <row r="211" spans="1:20" ht="14.25" customHeight="1" x14ac:dyDescent="0.3">
      <c r="A211" s="98" t="s">
        <v>124</v>
      </c>
      <c r="B211" s="99" t="s">
        <v>68</v>
      </c>
      <c r="C211" s="99"/>
      <c r="D211" s="99"/>
      <c r="E211" s="99"/>
      <c r="F211" s="100">
        <v>180</v>
      </c>
      <c r="G211" s="41">
        <v>10</v>
      </c>
      <c r="H211" s="50">
        <v>5.22</v>
      </c>
      <c r="I211" s="50">
        <v>4.5</v>
      </c>
      <c r="J211" s="50">
        <v>7.2</v>
      </c>
      <c r="K211" s="50">
        <v>90</v>
      </c>
      <c r="L211" s="50">
        <v>7.0000000000000007E-2</v>
      </c>
      <c r="M211" s="50">
        <v>1.26</v>
      </c>
      <c r="N211" s="50">
        <v>36</v>
      </c>
      <c r="O211" s="50"/>
      <c r="P211" s="50">
        <v>216</v>
      </c>
      <c r="Q211" s="50">
        <v>162</v>
      </c>
      <c r="R211" s="50">
        <v>25.2</v>
      </c>
      <c r="S211" s="50">
        <v>0.18</v>
      </c>
      <c r="T211" s="92"/>
    </row>
    <row r="212" spans="1:20" ht="14.25" customHeight="1" x14ac:dyDescent="0.3">
      <c r="A212" s="47"/>
      <c r="B212" s="71" t="s">
        <v>38</v>
      </c>
      <c r="C212" s="71"/>
      <c r="D212" s="71"/>
      <c r="E212" s="71"/>
      <c r="F212" s="73">
        <f>SUM(F210:F211)</f>
        <v>230</v>
      </c>
      <c r="G212" s="72">
        <f>SUM(G210:G211)</f>
        <v>39.28</v>
      </c>
      <c r="H212" s="72">
        <f>SUM(H210:H211)</f>
        <v>6</v>
      </c>
      <c r="I212" s="72">
        <f t="shared" ref="I212:S212" si="19">SUM(I210:I211)</f>
        <v>10.620000000000001</v>
      </c>
      <c r="J212" s="72">
        <f t="shared" si="19"/>
        <v>19.7</v>
      </c>
      <c r="K212" s="72">
        <f t="shared" si="19"/>
        <v>198.4</v>
      </c>
      <c r="L212" s="72">
        <f t="shared" si="19"/>
        <v>0.08</v>
      </c>
      <c r="M212" s="72">
        <f t="shared" si="19"/>
        <v>1.26</v>
      </c>
      <c r="N212" s="72">
        <f t="shared" si="19"/>
        <v>37.200000000000003</v>
      </c>
      <c r="O212" s="72">
        <f t="shared" si="19"/>
        <v>0</v>
      </c>
      <c r="P212" s="72">
        <f t="shared" si="19"/>
        <v>217.6</v>
      </c>
      <c r="Q212" s="72">
        <f t="shared" si="19"/>
        <v>163.19999999999999</v>
      </c>
      <c r="R212" s="72">
        <f t="shared" si="19"/>
        <v>33.6</v>
      </c>
      <c r="S212" s="72">
        <f t="shared" si="19"/>
        <v>0.3</v>
      </c>
    </row>
    <row r="213" spans="1:20" ht="14.25" customHeight="1" x14ac:dyDescent="0.3">
      <c r="A213" s="70"/>
      <c r="B213" s="71" t="s">
        <v>69</v>
      </c>
      <c r="C213" s="71"/>
      <c r="D213" s="71"/>
      <c r="E213" s="71"/>
      <c r="F213" s="73">
        <f>F184+F194+F199+F207+F212</f>
        <v>2690</v>
      </c>
      <c r="G213" s="73" t="e">
        <f t="shared" ref="G213:S213" si="20">G184+G194+G199+G207+G212</f>
        <v>#REF!</v>
      </c>
      <c r="H213" s="73">
        <f t="shared" si="20"/>
        <v>106.69000000000001</v>
      </c>
      <c r="I213" s="73">
        <f t="shared" si="20"/>
        <v>86.470000000000013</v>
      </c>
      <c r="J213" s="73">
        <f t="shared" si="20"/>
        <v>335.48333333333335</v>
      </c>
      <c r="K213" s="73">
        <f t="shared" si="20"/>
        <v>2497.15</v>
      </c>
      <c r="L213" s="73">
        <f t="shared" si="20"/>
        <v>2.7143333333333333</v>
      </c>
      <c r="M213" s="73">
        <f t="shared" si="20"/>
        <v>51.790000000000006</v>
      </c>
      <c r="N213" s="73">
        <f t="shared" si="20"/>
        <v>258.45999999999998</v>
      </c>
      <c r="O213" s="73">
        <f t="shared" si="20"/>
        <v>10.39</v>
      </c>
      <c r="P213" s="73">
        <f t="shared" si="20"/>
        <v>1245.4799999999998</v>
      </c>
      <c r="Q213" s="73">
        <f t="shared" si="20"/>
        <v>1850.7950000000001</v>
      </c>
      <c r="R213" s="73">
        <f t="shared" si="20"/>
        <v>448.57333333333338</v>
      </c>
      <c r="S213" s="73">
        <f t="shared" si="20"/>
        <v>22.013333333333332</v>
      </c>
    </row>
    <row r="214" spans="1:20" ht="14.25" customHeight="1" x14ac:dyDescent="0.3">
      <c r="A214" s="98"/>
      <c r="B214" s="26"/>
      <c r="C214" s="26"/>
      <c r="D214" s="26"/>
      <c r="E214" s="26"/>
      <c r="F214" s="34"/>
      <c r="G214" s="73"/>
      <c r="H214" s="72"/>
      <c r="I214" s="72"/>
      <c r="J214" s="102"/>
      <c r="K214" s="74"/>
      <c r="L214" s="139"/>
      <c r="M214" s="139"/>
      <c r="N214" s="139"/>
      <c r="O214" s="139"/>
      <c r="P214" s="139"/>
      <c r="Q214" s="139"/>
      <c r="R214" s="139"/>
      <c r="S214" s="139"/>
    </row>
    <row r="215" spans="1:20" ht="14.25" customHeight="1" x14ac:dyDescent="0.3">
      <c r="A215" s="98"/>
      <c r="B215" s="26"/>
      <c r="C215" s="26"/>
      <c r="D215" s="26"/>
      <c r="E215" s="26"/>
      <c r="F215" s="34"/>
      <c r="G215" s="34"/>
      <c r="H215" s="140"/>
      <c r="I215" s="140"/>
      <c r="J215" s="102"/>
      <c r="K215" s="74"/>
      <c r="L215" s="139"/>
      <c r="M215" s="139"/>
      <c r="N215" s="139"/>
      <c r="O215" s="139"/>
      <c r="P215" s="139"/>
      <c r="Q215" s="139"/>
      <c r="R215" s="139"/>
      <c r="S215" s="139"/>
    </row>
    <row r="216" spans="1:20" ht="14.25" customHeight="1" x14ac:dyDescent="0.3">
      <c r="A216" s="141"/>
      <c r="B216" s="26" t="s">
        <v>70</v>
      </c>
      <c r="C216" s="27">
        <v>44814</v>
      </c>
      <c r="D216" s="26"/>
      <c r="E216" s="26"/>
      <c r="F216" s="26"/>
      <c r="G216" s="34"/>
      <c r="H216" s="26"/>
      <c r="I216" s="26"/>
      <c r="J216" s="26"/>
      <c r="K216" s="122"/>
      <c r="L216" s="139"/>
      <c r="M216" s="139"/>
      <c r="N216" s="139"/>
      <c r="O216" s="139"/>
      <c r="P216" s="139"/>
      <c r="Q216" s="139"/>
      <c r="R216" s="139"/>
      <c r="S216" s="139"/>
    </row>
    <row r="217" spans="1:20" ht="14.25" customHeight="1" x14ac:dyDescent="0.3">
      <c r="A217" s="29" t="s">
        <v>11</v>
      </c>
      <c r="B217" s="26" t="s">
        <v>12</v>
      </c>
      <c r="C217" s="26"/>
      <c r="D217" s="26"/>
      <c r="E217" s="26"/>
      <c r="F217" s="30" t="s">
        <v>13</v>
      </c>
      <c r="G217" s="26" t="s">
        <v>131</v>
      </c>
      <c r="H217" s="30" t="s">
        <v>15</v>
      </c>
      <c r="I217" s="30" t="s">
        <v>16</v>
      </c>
      <c r="J217" s="31" t="s">
        <v>17</v>
      </c>
      <c r="K217" s="30" t="s">
        <v>18</v>
      </c>
      <c r="L217" s="32" t="s">
        <v>19</v>
      </c>
      <c r="M217" s="32" t="s">
        <v>20</v>
      </c>
      <c r="N217" s="32" t="s">
        <v>21</v>
      </c>
      <c r="O217" s="32" t="s">
        <v>22</v>
      </c>
      <c r="P217" s="32" t="s">
        <v>23</v>
      </c>
      <c r="Q217" s="32" t="s">
        <v>24</v>
      </c>
      <c r="R217" s="32" t="s">
        <v>25</v>
      </c>
      <c r="S217" s="32" t="s">
        <v>26</v>
      </c>
    </row>
    <row r="218" spans="1:20" ht="14.25" customHeight="1" x14ac:dyDescent="0.3">
      <c r="A218" s="33"/>
      <c r="B218" s="26" t="s">
        <v>27</v>
      </c>
      <c r="C218" s="26"/>
      <c r="D218" s="26"/>
      <c r="E218" s="26"/>
      <c r="F218" s="34"/>
      <c r="G218" s="30"/>
      <c r="H218" s="34"/>
      <c r="I218" s="34"/>
      <c r="J218" s="34"/>
      <c r="K218" s="113"/>
      <c r="L218" s="139"/>
      <c r="M218" s="139"/>
      <c r="N218" s="139"/>
      <c r="O218" s="139"/>
      <c r="P218" s="139"/>
      <c r="Q218" s="139"/>
      <c r="R218" s="139"/>
      <c r="S218" s="139"/>
    </row>
    <row r="219" spans="1:20" ht="14.25" customHeight="1" x14ac:dyDescent="0.3">
      <c r="A219" s="47" t="s">
        <v>132</v>
      </c>
      <c r="B219" s="35" t="s">
        <v>212</v>
      </c>
      <c r="C219" s="35"/>
      <c r="D219" s="26"/>
      <c r="E219" s="26"/>
      <c r="F219" s="187" t="s">
        <v>192</v>
      </c>
      <c r="G219" s="49">
        <v>5</v>
      </c>
      <c r="H219" s="50">
        <v>0.08</v>
      </c>
      <c r="I219" s="45">
        <v>7.25</v>
      </c>
      <c r="J219" s="50">
        <v>0.13</v>
      </c>
      <c r="K219" s="50">
        <v>66</v>
      </c>
      <c r="L219" s="50"/>
      <c r="M219" s="50"/>
      <c r="N219" s="50">
        <v>40</v>
      </c>
      <c r="O219" s="50">
        <v>0.1</v>
      </c>
      <c r="P219" s="50">
        <v>2.4</v>
      </c>
      <c r="Q219" s="50">
        <v>3</v>
      </c>
      <c r="R219" s="50"/>
      <c r="S219" s="50">
        <v>0.02</v>
      </c>
    </row>
    <row r="220" spans="1:20" ht="14.25" customHeight="1" x14ac:dyDescent="0.3">
      <c r="A220" s="47"/>
      <c r="B220" s="35" t="s">
        <v>133</v>
      </c>
      <c r="C220" s="35"/>
      <c r="D220" s="26"/>
      <c r="E220" s="26"/>
      <c r="F220" s="48" t="s">
        <v>31</v>
      </c>
      <c r="G220" s="49">
        <v>10</v>
      </c>
      <c r="H220" s="50">
        <v>5.96</v>
      </c>
      <c r="I220" s="45">
        <v>7.22</v>
      </c>
      <c r="J220" s="50">
        <v>42.88</v>
      </c>
      <c r="K220" s="50">
        <v>261</v>
      </c>
      <c r="L220" s="50">
        <v>0.06</v>
      </c>
      <c r="M220" s="50">
        <v>0.96</v>
      </c>
      <c r="N220" s="50">
        <v>34.799999999999997</v>
      </c>
      <c r="O220" s="50"/>
      <c r="P220" s="50">
        <v>129.47</v>
      </c>
      <c r="Q220" s="50">
        <v>155.94</v>
      </c>
      <c r="R220" s="50">
        <v>36.46</v>
      </c>
      <c r="S220" s="50">
        <v>0.59</v>
      </c>
    </row>
    <row r="221" spans="1:20" ht="14.25" customHeight="1" x14ac:dyDescent="0.25">
      <c r="A221" s="51" t="s">
        <v>32</v>
      </c>
      <c r="B221" s="52" t="s">
        <v>97</v>
      </c>
      <c r="C221" s="53"/>
      <c r="D221" s="53"/>
      <c r="F221" s="54">
        <v>200</v>
      </c>
      <c r="G221" s="116"/>
      <c r="H221" s="56">
        <v>0.56999999999999995</v>
      </c>
      <c r="I221" s="56">
        <v>0.06</v>
      </c>
      <c r="J221" s="56">
        <v>30.2</v>
      </c>
      <c r="K221" s="57">
        <v>123.6</v>
      </c>
      <c r="L221" s="57">
        <v>2E-3</v>
      </c>
      <c r="M221" s="58">
        <v>1.1000000000000001</v>
      </c>
      <c r="N221" s="59"/>
      <c r="O221" s="58"/>
      <c r="P221" s="58">
        <v>15.7</v>
      </c>
      <c r="Q221" s="58">
        <v>16.3</v>
      </c>
      <c r="R221" s="58">
        <v>3.36</v>
      </c>
      <c r="S221" s="58">
        <v>0.37</v>
      </c>
    </row>
    <row r="222" spans="1:20" s="63" customFormat="1" ht="24" customHeight="1" x14ac:dyDescent="0.3">
      <c r="A222" s="60" t="s">
        <v>34</v>
      </c>
      <c r="B222" s="61" t="s">
        <v>35</v>
      </c>
      <c r="C222" s="61"/>
      <c r="D222" s="61"/>
      <c r="E222" s="61"/>
      <c r="F222" s="40">
        <v>50</v>
      </c>
      <c r="G222" s="55">
        <v>5</v>
      </c>
      <c r="H222" s="43">
        <v>7.11</v>
      </c>
      <c r="I222" s="43">
        <v>0.9</v>
      </c>
      <c r="J222" s="43">
        <v>43.5</v>
      </c>
      <c r="K222" s="62">
        <v>211.5</v>
      </c>
      <c r="L222" s="45">
        <v>0.15</v>
      </c>
      <c r="M222" s="45"/>
      <c r="N222" s="45"/>
      <c r="O222" s="45">
        <v>1.2</v>
      </c>
      <c r="P222" s="45">
        <v>20.7</v>
      </c>
      <c r="Q222" s="45">
        <v>78.3</v>
      </c>
      <c r="R222" s="45">
        <v>29.7</v>
      </c>
      <c r="S222" s="45">
        <v>1.8</v>
      </c>
    </row>
    <row r="223" spans="1:20" s="63" customFormat="1" ht="24" customHeight="1" x14ac:dyDescent="0.25">
      <c r="A223" s="51" t="s">
        <v>134</v>
      </c>
      <c r="B223" s="53" t="s">
        <v>135</v>
      </c>
      <c r="C223" s="53"/>
      <c r="D223" s="53"/>
      <c r="E223"/>
      <c r="F223" s="64">
        <v>150</v>
      </c>
      <c r="G223" s="49">
        <v>10</v>
      </c>
      <c r="H223" s="19">
        <v>1.8</v>
      </c>
      <c r="I223" s="19">
        <v>0.4</v>
      </c>
      <c r="J223" s="18">
        <v>16.2</v>
      </c>
      <c r="K223" s="20">
        <v>86</v>
      </c>
      <c r="L223" s="66">
        <v>0.08</v>
      </c>
      <c r="M223" s="67">
        <v>120</v>
      </c>
      <c r="N223" s="68"/>
      <c r="O223" s="69"/>
      <c r="P223" s="69">
        <v>68</v>
      </c>
      <c r="Q223" s="69">
        <v>46</v>
      </c>
      <c r="R223" s="69">
        <v>26</v>
      </c>
      <c r="S223" s="69">
        <v>0.6</v>
      </c>
    </row>
    <row r="224" spans="1:20" ht="17.25" customHeight="1" x14ac:dyDescent="0.3">
      <c r="A224" s="70"/>
      <c r="B224" s="71" t="s">
        <v>38</v>
      </c>
      <c r="C224" s="61"/>
      <c r="D224" s="61"/>
      <c r="E224" s="61"/>
      <c r="F224" s="73">
        <f>50+205+250+150</f>
        <v>655</v>
      </c>
      <c r="G224" s="124">
        <f>SUM(G219:G223)</f>
        <v>30</v>
      </c>
      <c r="H224" s="72">
        <f>SUM(H219:H223)</f>
        <v>15.520000000000001</v>
      </c>
      <c r="I224" s="72">
        <f>SUM(I219:I223)</f>
        <v>15.83</v>
      </c>
      <c r="J224" s="72">
        <f>SUM(J219:J223)</f>
        <v>132.91</v>
      </c>
      <c r="K224" s="72">
        <f>SUM(K219:K223)</f>
        <v>748.1</v>
      </c>
      <c r="L224" s="72">
        <f>SUM(L219:L223)</f>
        <v>0.29199999999999998</v>
      </c>
      <c r="M224" s="72">
        <f>SUM(M219:M223)</f>
        <v>122.06</v>
      </c>
      <c r="N224" s="72">
        <f>SUM(N219:N223)</f>
        <v>74.8</v>
      </c>
      <c r="O224" s="72">
        <f>SUM(O219:O223)</f>
        <v>1.3</v>
      </c>
      <c r="P224" s="72">
        <f>SUM(P219:P223)</f>
        <v>236.26999999999998</v>
      </c>
      <c r="Q224" s="72">
        <f>SUM(Q219:Q223)</f>
        <v>299.54000000000002</v>
      </c>
      <c r="R224" s="72">
        <f>SUM(R219:R223)</f>
        <v>95.52</v>
      </c>
      <c r="S224" s="72">
        <f>SUM(S219:S223)</f>
        <v>3.3800000000000003</v>
      </c>
    </row>
    <row r="225" spans="1:19" ht="14.25" customHeight="1" x14ac:dyDescent="0.3">
      <c r="A225" s="70"/>
      <c r="B225" s="71"/>
      <c r="C225" s="61"/>
      <c r="D225" s="61"/>
      <c r="E225" s="61"/>
      <c r="F225" s="40"/>
      <c r="G225" s="73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</row>
    <row r="226" spans="1:19" ht="14.25" customHeight="1" x14ac:dyDescent="0.3">
      <c r="A226" s="70"/>
      <c r="B226" s="71" t="s">
        <v>39</v>
      </c>
      <c r="C226" s="71"/>
      <c r="D226" s="71"/>
      <c r="E226" s="71"/>
      <c r="F226" s="73"/>
      <c r="G226" s="40"/>
      <c r="H226" s="72"/>
      <c r="I226" s="72"/>
      <c r="J226" s="72"/>
      <c r="K226" s="74"/>
      <c r="L226" s="142"/>
      <c r="M226" s="139"/>
      <c r="N226" s="139"/>
      <c r="O226" s="139"/>
      <c r="P226" s="139"/>
      <c r="Q226" s="139"/>
      <c r="R226" s="139"/>
      <c r="S226" s="139"/>
    </row>
    <row r="227" spans="1:19" ht="14.25" customHeight="1" x14ac:dyDescent="0.3">
      <c r="A227" s="70" t="s">
        <v>136</v>
      </c>
      <c r="B227" s="61" t="s">
        <v>101</v>
      </c>
      <c r="C227" s="61"/>
      <c r="D227" s="61"/>
      <c r="E227" s="61"/>
      <c r="F227" s="40">
        <v>100</v>
      </c>
      <c r="G227" s="49"/>
      <c r="H227" s="41">
        <v>0.08</v>
      </c>
      <c r="I227" s="41">
        <v>6.1</v>
      </c>
      <c r="J227" s="41">
        <v>5.27</v>
      </c>
      <c r="K227" s="41">
        <v>79.400000000000006</v>
      </c>
      <c r="L227" s="143">
        <v>3.3000000000000002E-2</v>
      </c>
      <c r="M227" s="144">
        <v>8.7799999999999994</v>
      </c>
      <c r="N227" s="144"/>
      <c r="O227" s="144"/>
      <c r="P227" s="144">
        <v>19.399999999999999</v>
      </c>
      <c r="Q227" s="144">
        <v>30.77</v>
      </c>
      <c r="R227" s="144">
        <v>18.2</v>
      </c>
      <c r="S227" s="144">
        <v>1.05</v>
      </c>
    </row>
    <row r="228" spans="1:19" ht="14.25" customHeight="1" x14ac:dyDescent="0.3">
      <c r="A228" s="38" t="s">
        <v>137</v>
      </c>
      <c r="B228" s="99" t="s">
        <v>138</v>
      </c>
      <c r="C228" s="83"/>
      <c r="D228" s="83"/>
      <c r="E228" s="83"/>
      <c r="F228" s="48" t="s">
        <v>44</v>
      </c>
      <c r="G228" s="49"/>
      <c r="H228" s="42">
        <v>6.08</v>
      </c>
      <c r="I228" s="42">
        <v>8.33</v>
      </c>
      <c r="J228" s="43">
        <v>11.67</v>
      </c>
      <c r="K228" s="44">
        <v>155.05000000000001</v>
      </c>
      <c r="L228" s="48">
        <v>0.06</v>
      </c>
      <c r="M228" s="48">
        <v>0.85</v>
      </c>
      <c r="N228" s="48">
        <v>21.23</v>
      </c>
      <c r="O228" s="48">
        <v>0.56000000000000005</v>
      </c>
      <c r="P228" s="48">
        <v>36.590000000000003</v>
      </c>
      <c r="Q228" s="48">
        <v>63.1</v>
      </c>
      <c r="R228" s="48">
        <v>13.72</v>
      </c>
      <c r="S228" s="48">
        <v>0.93</v>
      </c>
    </row>
    <row r="229" spans="1:19" ht="14.25" customHeight="1" x14ac:dyDescent="0.3">
      <c r="A229" s="145"/>
      <c r="B229" s="146" t="s">
        <v>213</v>
      </c>
      <c r="C229" s="147"/>
      <c r="D229" s="147"/>
      <c r="E229" s="83"/>
      <c r="F229" s="48" t="s">
        <v>47</v>
      </c>
      <c r="G229" s="49"/>
      <c r="H229" s="69">
        <v>12.65</v>
      </c>
      <c r="I229" s="69">
        <v>15.85</v>
      </c>
      <c r="J229" s="69">
        <v>10.54</v>
      </c>
      <c r="K229" s="69">
        <v>237.8</v>
      </c>
      <c r="L229" s="69">
        <v>0.05</v>
      </c>
      <c r="M229" s="69"/>
      <c r="N229" s="69">
        <v>20</v>
      </c>
      <c r="O229" s="69"/>
      <c r="P229" s="69">
        <v>9.5399999999999991</v>
      </c>
      <c r="Q229" s="69">
        <v>134.91</v>
      </c>
      <c r="R229" s="69">
        <v>24.48</v>
      </c>
      <c r="S229" s="69">
        <v>2.15</v>
      </c>
    </row>
    <row r="230" spans="1:19" ht="14.25" customHeight="1" x14ac:dyDescent="0.3">
      <c r="A230" s="70" t="s">
        <v>88</v>
      </c>
      <c r="B230" s="148" t="s">
        <v>48</v>
      </c>
      <c r="C230" s="148"/>
      <c r="D230" s="148"/>
      <c r="E230" s="61"/>
      <c r="F230" s="40">
        <v>180</v>
      </c>
      <c r="G230" s="49">
        <v>22.45</v>
      </c>
      <c r="H230" s="43">
        <v>2.79</v>
      </c>
      <c r="I230" s="43">
        <v>3.42</v>
      </c>
      <c r="J230" s="84">
        <v>6.01</v>
      </c>
      <c r="K230" s="44">
        <v>65.37</v>
      </c>
      <c r="L230" s="50">
        <v>1.7000000000000001E-2</v>
      </c>
      <c r="M230" s="50">
        <v>40.97</v>
      </c>
      <c r="N230" s="50">
        <v>16.37</v>
      </c>
      <c r="O230" s="50"/>
      <c r="P230" s="50">
        <v>7.38</v>
      </c>
      <c r="Q230" s="50">
        <v>10.08</v>
      </c>
      <c r="R230" s="50">
        <v>4.1539999999999999</v>
      </c>
      <c r="S230" s="50">
        <v>0.216</v>
      </c>
    </row>
    <row r="231" spans="1:19" ht="14.25" customHeight="1" x14ac:dyDescent="0.25">
      <c r="A231" s="85">
        <v>376</v>
      </c>
      <c r="B231" s="63" t="s">
        <v>214</v>
      </c>
      <c r="C231" s="63"/>
      <c r="D231" s="63"/>
      <c r="E231" s="63"/>
      <c r="F231" s="67">
        <v>200</v>
      </c>
      <c r="G231" s="49"/>
      <c r="H231" s="87">
        <v>7.0000000000000007E-2</v>
      </c>
      <c r="I231" s="87">
        <v>0.02</v>
      </c>
      <c r="J231" s="87">
        <v>15</v>
      </c>
      <c r="K231" s="87">
        <v>60</v>
      </c>
      <c r="L231" s="87"/>
      <c r="M231" s="87">
        <v>0.03</v>
      </c>
      <c r="N231" s="88"/>
      <c r="O231" s="88"/>
      <c r="P231" s="88">
        <v>11.1</v>
      </c>
      <c r="Q231" s="88">
        <v>2.8</v>
      </c>
      <c r="R231" s="88">
        <v>1.4</v>
      </c>
      <c r="S231" s="88">
        <v>0.28000000000000003</v>
      </c>
    </row>
    <row r="232" spans="1:19" ht="14.25" customHeight="1" x14ac:dyDescent="0.25">
      <c r="A232" s="89" t="s">
        <v>50</v>
      </c>
      <c r="B232" s="90" t="s">
        <v>51</v>
      </c>
      <c r="C232" s="90"/>
      <c r="D232" s="91"/>
      <c r="E232" s="92"/>
      <c r="F232" s="93">
        <v>50</v>
      </c>
      <c r="G232" s="149">
        <v>5</v>
      </c>
      <c r="H232" s="95">
        <v>3.95</v>
      </c>
      <c r="I232" s="95">
        <v>0.5</v>
      </c>
      <c r="J232" s="95">
        <v>24.17</v>
      </c>
      <c r="K232" s="96">
        <v>117.5</v>
      </c>
      <c r="L232" s="95">
        <v>0.09</v>
      </c>
      <c r="M232" s="58"/>
      <c r="N232" s="59"/>
      <c r="O232" s="58">
        <v>0.67</v>
      </c>
      <c r="P232" s="58">
        <v>11.5</v>
      </c>
      <c r="Q232" s="58">
        <v>43.5</v>
      </c>
      <c r="R232" s="58">
        <v>16.5</v>
      </c>
      <c r="S232" s="58">
        <v>1</v>
      </c>
    </row>
    <row r="233" spans="1:19" s="92" customFormat="1" ht="19.5" customHeight="1" x14ac:dyDescent="0.3">
      <c r="A233" s="89" t="s">
        <v>52</v>
      </c>
      <c r="B233" s="61" t="s">
        <v>53</v>
      </c>
      <c r="C233" s="61"/>
      <c r="D233" s="61"/>
      <c r="E233" s="61"/>
      <c r="F233" s="97">
        <v>50</v>
      </c>
      <c r="G233" s="149"/>
      <c r="H233" s="43">
        <v>4.95</v>
      </c>
      <c r="I233" s="43">
        <v>0.9</v>
      </c>
      <c r="J233" s="43">
        <v>29.7</v>
      </c>
      <c r="K233" s="43">
        <v>148.5</v>
      </c>
      <c r="L233" s="43">
        <v>0.13</v>
      </c>
      <c r="M233" s="43">
        <v>0</v>
      </c>
      <c r="N233" s="43"/>
      <c r="O233" s="43"/>
      <c r="P233" s="43">
        <v>21.75</v>
      </c>
      <c r="Q233" s="43">
        <v>112.5</v>
      </c>
      <c r="R233" s="43">
        <v>35.25</v>
      </c>
      <c r="S233" s="43">
        <v>2.93</v>
      </c>
    </row>
    <row r="234" spans="1:19" ht="18" customHeight="1" x14ac:dyDescent="0.3">
      <c r="A234" s="70"/>
      <c r="B234" s="71" t="s">
        <v>38</v>
      </c>
      <c r="C234" s="71"/>
      <c r="D234" s="71"/>
      <c r="E234" s="71"/>
      <c r="F234" s="73">
        <f>100+260+100+180+200+100</f>
        <v>940</v>
      </c>
      <c r="G234" s="72" t="e">
        <f>#REF!+#REF!+#REF!+G232+G230+#REF!</f>
        <v>#REF!</v>
      </c>
      <c r="H234" s="72">
        <f>SUM(H227:H233)</f>
        <v>30.57</v>
      </c>
      <c r="I234" s="72">
        <f>SUM(I227:I233)</f>
        <v>35.120000000000005</v>
      </c>
      <c r="J234" s="72">
        <f>SUM(J227:J233)</f>
        <v>102.36</v>
      </c>
      <c r="K234" s="72">
        <f>SUM(K227:K233)</f>
        <v>863.62</v>
      </c>
      <c r="L234" s="72">
        <f>SUM(L227:L233)</f>
        <v>0.38</v>
      </c>
      <c r="M234" s="72">
        <f>SUM(M227:M233)</f>
        <v>50.629999999999995</v>
      </c>
      <c r="N234" s="72">
        <f>SUM(N227:N233)</f>
        <v>57.600000000000009</v>
      </c>
      <c r="O234" s="72">
        <f>SUM(O227:O233)</f>
        <v>1.23</v>
      </c>
      <c r="P234" s="72">
        <f>SUM(P227:P233)</f>
        <v>117.25999999999999</v>
      </c>
      <c r="Q234" s="72">
        <f>SUM(Q227:Q233)</f>
        <v>397.66</v>
      </c>
      <c r="R234" s="72">
        <f>SUM(R227:R233)</f>
        <v>113.70400000000001</v>
      </c>
      <c r="S234" s="72">
        <f>SUM(S227:S233)</f>
        <v>8.5560000000000009</v>
      </c>
    </row>
    <row r="235" spans="1:19" ht="14.25" customHeight="1" x14ac:dyDescent="0.3">
      <c r="A235" s="70"/>
      <c r="B235" s="71"/>
      <c r="C235" s="71"/>
      <c r="D235" s="71" t="s">
        <v>119</v>
      </c>
      <c r="E235" s="71"/>
      <c r="F235" s="73"/>
      <c r="G235" s="73"/>
      <c r="H235" s="72"/>
      <c r="I235" s="72"/>
      <c r="J235" s="102"/>
      <c r="K235" s="74"/>
      <c r="L235" s="150"/>
      <c r="M235" s="139"/>
      <c r="N235" s="139"/>
      <c r="O235" s="139"/>
      <c r="P235" s="139"/>
      <c r="Q235" s="139"/>
      <c r="R235" s="139"/>
      <c r="S235" s="139"/>
    </row>
    <row r="236" spans="1:19" ht="14.25" customHeight="1" x14ac:dyDescent="0.3">
      <c r="A236" s="70"/>
      <c r="B236" s="71" t="s">
        <v>54</v>
      </c>
      <c r="C236" s="71"/>
      <c r="D236" s="71"/>
      <c r="E236" s="71"/>
      <c r="F236" s="73"/>
      <c r="G236" s="73"/>
      <c r="H236" s="72"/>
      <c r="I236" s="72"/>
      <c r="J236" s="102"/>
      <c r="K236" s="74"/>
      <c r="L236" s="142"/>
      <c r="M236" s="139"/>
      <c r="N236" s="139"/>
      <c r="O236" s="139"/>
      <c r="P236" s="139"/>
      <c r="Q236" s="139"/>
      <c r="R236" s="139"/>
      <c r="S236" s="139"/>
    </row>
    <row r="237" spans="1:19" ht="14.25" customHeight="1" x14ac:dyDescent="0.3">
      <c r="A237" s="98" t="s">
        <v>139</v>
      </c>
      <c r="B237" s="61" t="s">
        <v>105</v>
      </c>
      <c r="C237" s="61"/>
      <c r="D237" s="61"/>
      <c r="E237" s="61"/>
      <c r="F237" s="40">
        <v>50</v>
      </c>
      <c r="G237" s="41">
        <v>43</v>
      </c>
      <c r="H237" s="43">
        <v>3.64</v>
      </c>
      <c r="I237" s="43">
        <v>6.26</v>
      </c>
      <c r="J237" s="43">
        <v>21.96</v>
      </c>
      <c r="K237" s="44">
        <v>159</v>
      </c>
      <c r="L237" s="151">
        <v>0.06</v>
      </c>
      <c r="M237" s="42"/>
      <c r="N237" s="42"/>
      <c r="O237" s="42">
        <v>2.33</v>
      </c>
      <c r="P237" s="42">
        <v>9.9</v>
      </c>
      <c r="Q237" s="42">
        <v>35</v>
      </c>
      <c r="R237" s="42">
        <v>13.7</v>
      </c>
      <c r="S237" s="42">
        <v>0.65</v>
      </c>
    </row>
    <row r="238" spans="1:19" s="92" customFormat="1" ht="14.25" customHeight="1" x14ac:dyDescent="0.3">
      <c r="A238" s="47" t="s">
        <v>141</v>
      </c>
      <c r="B238" s="99" t="s">
        <v>215</v>
      </c>
      <c r="C238" s="99"/>
      <c r="D238" s="99"/>
      <c r="E238" s="99"/>
      <c r="F238" s="100">
        <v>200</v>
      </c>
      <c r="G238" s="41">
        <v>10</v>
      </c>
      <c r="H238" s="101">
        <v>1</v>
      </c>
      <c r="I238" s="101"/>
      <c r="J238" s="101">
        <v>20.2</v>
      </c>
      <c r="K238" s="101">
        <v>84.8</v>
      </c>
      <c r="L238" s="101">
        <v>0.02</v>
      </c>
      <c r="M238" s="101">
        <v>4</v>
      </c>
      <c r="N238" s="101"/>
      <c r="O238" s="101"/>
      <c r="P238" s="101">
        <v>14</v>
      </c>
      <c r="Q238" s="101">
        <v>14</v>
      </c>
      <c r="R238" s="101">
        <v>8</v>
      </c>
      <c r="S238" s="101">
        <v>2.8</v>
      </c>
    </row>
    <row r="239" spans="1:19" ht="15" customHeight="1" x14ac:dyDescent="0.3">
      <c r="A239" s="70"/>
      <c r="B239" s="71" t="s">
        <v>38</v>
      </c>
      <c r="C239" s="71"/>
      <c r="D239" s="71"/>
      <c r="E239" s="71"/>
      <c r="F239" s="73">
        <f>SUM(F237:F238)</f>
        <v>250</v>
      </c>
      <c r="G239" s="72">
        <f>SUM(G237:G238)</f>
        <v>53</v>
      </c>
      <c r="H239" s="72">
        <f>SUM(H237:H238)</f>
        <v>4.6400000000000006</v>
      </c>
      <c r="I239" s="72">
        <f t="shared" ref="I239:S239" si="21">SUM(I237:I238)</f>
        <v>6.26</v>
      </c>
      <c r="J239" s="72">
        <f t="shared" si="21"/>
        <v>42.16</v>
      </c>
      <c r="K239" s="72">
        <f t="shared" si="21"/>
        <v>243.8</v>
      </c>
      <c r="L239" s="72">
        <f t="shared" si="21"/>
        <v>0.08</v>
      </c>
      <c r="M239" s="72">
        <f t="shared" si="21"/>
        <v>4</v>
      </c>
      <c r="N239" s="72">
        <f t="shared" si="21"/>
        <v>0</v>
      </c>
      <c r="O239" s="72">
        <f t="shared" si="21"/>
        <v>2.33</v>
      </c>
      <c r="P239" s="72">
        <f t="shared" si="21"/>
        <v>23.9</v>
      </c>
      <c r="Q239" s="72">
        <f t="shared" si="21"/>
        <v>49</v>
      </c>
      <c r="R239" s="72">
        <f t="shared" si="21"/>
        <v>21.7</v>
      </c>
      <c r="S239" s="72">
        <f t="shared" si="21"/>
        <v>3.4499999999999997</v>
      </c>
    </row>
    <row r="240" spans="1:19" ht="14.25" customHeight="1" x14ac:dyDescent="0.3">
      <c r="A240" s="70"/>
      <c r="B240" s="71"/>
      <c r="C240" s="71"/>
      <c r="D240" s="71"/>
      <c r="E240" s="71"/>
      <c r="F240" s="73"/>
      <c r="G240" s="73"/>
      <c r="H240" s="102"/>
      <c r="I240" s="102"/>
      <c r="J240" s="102"/>
      <c r="K240" s="74"/>
      <c r="L240" s="102"/>
      <c r="M240" s="102"/>
      <c r="N240" s="102"/>
      <c r="O240" s="102"/>
      <c r="P240" s="102"/>
      <c r="Q240" s="102"/>
      <c r="R240" s="102"/>
      <c r="S240" s="102"/>
    </row>
    <row r="241" spans="1:19" ht="14.25" customHeight="1" x14ac:dyDescent="0.3">
      <c r="A241" s="70"/>
      <c r="B241" s="71" t="s">
        <v>58</v>
      </c>
      <c r="C241" s="71"/>
      <c r="D241" s="71"/>
      <c r="E241" s="71"/>
      <c r="F241" s="73"/>
      <c r="G241" s="73"/>
      <c r="H241" s="102"/>
      <c r="I241" s="102"/>
      <c r="J241" s="102"/>
      <c r="K241" s="113"/>
      <c r="L241" s="152"/>
      <c r="M241" s="139"/>
      <c r="N241" s="139"/>
      <c r="O241" s="139"/>
      <c r="P241" s="139"/>
      <c r="Q241" s="139"/>
      <c r="R241" s="139"/>
      <c r="S241" s="139"/>
    </row>
    <row r="242" spans="1:19" s="63" customFormat="1" ht="14.25" customHeight="1" x14ac:dyDescent="0.3">
      <c r="A242" s="70" t="s">
        <v>142</v>
      </c>
      <c r="B242" s="61" t="s">
        <v>216</v>
      </c>
      <c r="C242" s="61"/>
      <c r="D242" s="61"/>
      <c r="E242" s="61"/>
      <c r="F242" s="40">
        <v>100</v>
      </c>
      <c r="G242" s="49">
        <v>20</v>
      </c>
      <c r="H242" s="41">
        <v>19.36</v>
      </c>
      <c r="I242" s="41">
        <v>10.98</v>
      </c>
      <c r="J242" s="41">
        <v>4.71</v>
      </c>
      <c r="K242" s="113">
        <v>194.93</v>
      </c>
      <c r="L242" s="127">
        <v>8.8999999999999996E-2</v>
      </c>
      <c r="M242" s="37">
        <v>1.8</v>
      </c>
      <c r="N242" s="37">
        <v>30.9</v>
      </c>
      <c r="O242" s="37">
        <v>0.91</v>
      </c>
      <c r="P242" s="37">
        <v>114.34</v>
      </c>
      <c r="Q242" s="37">
        <v>271.95</v>
      </c>
      <c r="R242" s="37">
        <v>55.92</v>
      </c>
      <c r="S242" s="37">
        <v>1</v>
      </c>
    </row>
    <row r="243" spans="1:19" ht="13.5" customHeight="1" x14ac:dyDescent="0.3">
      <c r="A243" s="47">
        <v>232</v>
      </c>
      <c r="B243" s="35" t="s">
        <v>217</v>
      </c>
      <c r="C243" s="35"/>
      <c r="D243" s="26"/>
      <c r="E243" s="26"/>
      <c r="F243" s="48" t="s">
        <v>47</v>
      </c>
      <c r="G243" s="49">
        <v>40</v>
      </c>
      <c r="H243" s="119">
        <v>18.04</v>
      </c>
      <c r="I243" s="43">
        <v>9.65</v>
      </c>
      <c r="J243" s="43">
        <v>4.71</v>
      </c>
      <c r="K243" s="44">
        <v>177.76</v>
      </c>
      <c r="L243" s="50">
        <v>8.8999999999999996E-2</v>
      </c>
      <c r="M243" s="50">
        <v>1.76</v>
      </c>
      <c r="N243" s="50">
        <v>20.399999999999999</v>
      </c>
      <c r="O243" s="50">
        <v>0.89</v>
      </c>
      <c r="P243" s="50">
        <v>64.34</v>
      </c>
      <c r="Q243" s="50">
        <v>241.95</v>
      </c>
      <c r="R243" s="50">
        <v>53.17</v>
      </c>
      <c r="S243" s="50">
        <v>1.01</v>
      </c>
    </row>
    <row r="244" spans="1:19" ht="13.5" customHeight="1" x14ac:dyDescent="0.3">
      <c r="A244" s="47"/>
      <c r="B244" s="35" t="s">
        <v>62</v>
      </c>
      <c r="C244" s="35"/>
      <c r="D244" s="26"/>
      <c r="E244" s="26"/>
      <c r="F244" s="48">
        <v>180</v>
      </c>
      <c r="G244" s="49">
        <v>22.45</v>
      </c>
      <c r="H244" s="43">
        <v>2.79</v>
      </c>
      <c r="I244" s="43">
        <v>3.42</v>
      </c>
      <c r="J244" s="84">
        <v>6.01</v>
      </c>
      <c r="K244" s="44">
        <v>65.37</v>
      </c>
      <c r="L244" s="50">
        <v>1.7000000000000001E-2</v>
      </c>
      <c r="M244" s="50">
        <v>40.97</v>
      </c>
      <c r="N244" s="50">
        <v>16.37</v>
      </c>
      <c r="O244" s="50"/>
      <c r="P244" s="50">
        <v>7.38</v>
      </c>
      <c r="Q244" s="50">
        <v>10.08</v>
      </c>
      <c r="R244" s="50">
        <v>4.1539999999999999</v>
      </c>
      <c r="S244" s="50">
        <v>0.216</v>
      </c>
    </row>
    <row r="245" spans="1:19" s="92" customFormat="1" ht="14.25" customHeight="1" x14ac:dyDescent="0.3">
      <c r="A245" s="47">
        <v>348</v>
      </c>
      <c r="B245" s="99" t="s">
        <v>218</v>
      </c>
      <c r="C245" s="99"/>
      <c r="D245" s="99"/>
      <c r="E245" s="99"/>
      <c r="F245" s="122">
        <v>200</v>
      </c>
      <c r="G245" s="123">
        <v>10</v>
      </c>
      <c r="H245" s="50">
        <v>0.75</v>
      </c>
      <c r="I245" s="50">
        <v>0.06</v>
      </c>
      <c r="J245" s="50">
        <v>27.93</v>
      </c>
      <c r="K245" s="50">
        <v>115.4</v>
      </c>
      <c r="L245" s="122">
        <v>1.6E-2</v>
      </c>
      <c r="M245" s="122">
        <v>0.6</v>
      </c>
      <c r="N245" s="122"/>
      <c r="O245" s="122">
        <v>1.1000000000000001</v>
      </c>
      <c r="P245" s="122">
        <v>33.22</v>
      </c>
      <c r="Q245" s="122">
        <v>22.8</v>
      </c>
      <c r="R245" s="122">
        <v>18.16</v>
      </c>
      <c r="S245" s="122">
        <v>0.48</v>
      </c>
    </row>
    <row r="246" spans="1:19" ht="26.25" customHeight="1" x14ac:dyDescent="0.25">
      <c r="A246" s="89" t="s">
        <v>50</v>
      </c>
      <c r="B246" s="90" t="s">
        <v>51</v>
      </c>
      <c r="C246" s="90"/>
      <c r="D246" s="91"/>
      <c r="E246" s="92"/>
      <c r="F246" s="93">
        <v>50</v>
      </c>
      <c r="G246" s="111">
        <v>5</v>
      </c>
      <c r="H246" s="95">
        <v>3.95</v>
      </c>
      <c r="I246" s="95">
        <v>0.5</v>
      </c>
      <c r="J246" s="95">
        <v>24.17</v>
      </c>
      <c r="K246" s="96">
        <v>117.5</v>
      </c>
      <c r="L246" s="95">
        <v>0.09</v>
      </c>
      <c r="M246" s="58"/>
      <c r="N246" s="59"/>
      <c r="O246" s="58">
        <v>0.67</v>
      </c>
      <c r="P246" s="58">
        <v>11.5</v>
      </c>
      <c r="Q246" s="58">
        <v>43.5</v>
      </c>
      <c r="R246" s="58">
        <v>16.5</v>
      </c>
      <c r="S246" s="58">
        <v>1</v>
      </c>
    </row>
    <row r="247" spans="1:19" ht="30" customHeight="1" x14ac:dyDescent="0.3">
      <c r="A247" s="89" t="s">
        <v>52</v>
      </c>
      <c r="B247" s="61" t="s">
        <v>53</v>
      </c>
      <c r="C247" s="61"/>
      <c r="D247" s="61"/>
      <c r="E247" s="61"/>
      <c r="F247" s="97">
        <v>50</v>
      </c>
      <c r="G247" s="111"/>
      <c r="H247" s="43">
        <v>2.64</v>
      </c>
      <c r="I247" s="43">
        <v>0.48</v>
      </c>
      <c r="J247" s="43">
        <v>15.84</v>
      </c>
      <c r="K247" s="43">
        <v>79.2</v>
      </c>
      <c r="L247" s="43">
        <v>7.0000000000000007E-2</v>
      </c>
      <c r="M247" s="43">
        <v>0</v>
      </c>
      <c r="N247" s="43"/>
      <c r="O247" s="43"/>
      <c r="P247" s="43">
        <v>11.6</v>
      </c>
      <c r="Q247" s="43">
        <v>60</v>
      </c>
      <c r="R247" s="43">
        <v>18.8</v>
      </c>
      <c r="S247" s="43">
        <v>1.56</v>
      </c>
    </row>
    <row r="248" spans="1:19" ht="17.25" customHeight="1" x14ac:dyDescent="0.3">
      <c r="A248" s="70"/>
      <c r="B248" s="71" t="s">
        <v>38</v>
      </c>
      <c r="C248" s="61"/>
      <c r="D248" s="61"/>
      <c r="E248" s="61"/>
      <c r="F248" s="73">
        <f>100+100+180+200+100</f>
        <v>680</v>
      </c>
      <c r="G248" s="72">
        <f>SUM(G242:G247)</f>
        <v>97.45</v>
      </c>
      <c r="H248" s="125">
        <f>SUM(H243:H247)</f>
        <v>28.169999999999998</v>
      </c>
      <c r="I248" s="125">
        <f>SUM(I243:I247)</f>
        <v>14.110000000000001</v>
      </c>
      <c r="J248" s="125">
        <f>SUM(J243:J247)</f>
        <v>78.66</v>
      </c>
      <c r="K248" s="125">
        <f>SUM(K243:K247)</f>
        <v>555.23</v>
      </c>
      <c r="L248" s="125">
        <f>SUM(L243:L247)</f>
        <v>0.28200000000000003</v>
      </c>
      <c r="M248" s="125">
        <f>SUM(M243:M247)</f>
        <v>43.33</v>
      </c>
      <c r="N248" s="125">
        <f>SUM(N243:N247)</f>
        <v>36.769999999999996</v>
      </c>
      <c r="O248" s="125">
        <f>SUM(O243:O247)</f>
        <v>2.66</v>
      </c>
      <c r="P248" s="125">
        <f>SUM(P243:P247)</f>
        <v>128.04</v>
      </c>
      <c r="Q248" s="125">
        <f>SUM(Q243:Q247)</f>
        <v>378.33</v>
      </c>
      <c r="R248" s="125">
        <f>SUM(R243:R247)</f>
        <v>110.78399999999999</v>
      </c>
      <c r="S248" s="125">
        <f>SUM(S243:S247)</f>
        <v>4.266</v>
      </c>
    </row>
    <row r="249" spans="1:19" ht="14.25" customHeight="1" x14ac:dyDescent="0.3">
      <c r="A249" s="70"/>
      <c r="B249" s="71"/>
      <c r="C249" s="71"/>
      <c r="D249" s="71"/>
      <c r="E249" s="71"/>
      <c r="F249" s="73"/>
      <c r="G249" s="73"/>
      <c r="H249" s="102"/>
      <c r="I249" s="102"/>
      <c r="J249" s="102"/>
      <c r="K249" s="113"/>
      <c r="L249" s="152"/>
      <c r="M249" s="139"/>
      <c r="N249" s="139"/>
      <c r="O249" s="139"/>
      <c r="P249" s="139"/>
      <c r="Q249" s="139"/>
      <c r="R249" s="139"/>
      <c r="S249" s="139"/>
    </row>
    <row r="250" spans="1:19" ht="14.25" customHeight="1" x14ac:dyDescent="0.3">
      <c r="A250" s="70"/>
      <c r="B250" s="71" t="s">
        <v>64</v>
      </c>
      <c r="C250" s="71"/>
      <c r="D250" s="71"/>
      <c r="E250" s="71"/>
      <c r="F250" s="73"/>
      <c r="G250" s="73"/>
      <c r="H250" s="102"/>
      <c r="I250" s="102"/>
      <c r="J250" s="102"/>
      <c r="K250" s="113"/>
      <c r="L250" s="152"/>
      <c r="M250" s="139"/>
      <c r="N250" s="139"/>
      <c r="O250" s="139"/>
      <c r="P250" s="139"/>
      <c r="Q250" s="139"/>
      <c r="R250" s="139"/>
      <c r="S250" s="139"/>
    </row>
    <row r="251" spans="1:19" ht="14.25" customHeight="1" x14ac:dyDescent="0.3">
      <c r="A251" s="89" t="s">
        <v>65</v>
      </c>
      <c r="B251" s="52" t="s">
        <v>197</v>
      </c>
      <c r="C251" s="53"/>
      <c r="D251" s="53"/>
      <c r="F251" s="54">
        <v>50</v>
      </c>
      <c r="G251" s="41">
        <v>29.28</v>
      </c>
      <c r="H251" s="95">
        <v>1.1100000000000001</v>
      </c>
      <c r="I251" s="95">
        <v>1.41</v>
      </c>
      <c r="J251" s="56">
        <v>10.97</v>
      </c>
      <c r="K251" s="57">
        <v>61.05</v>
      </c>
      <c r="L251" s="57">
        <v>0.02</v>
      </c>
      <c r="M251" s="58"/>
      <c r="N251" s="59"/>
      <c r="O251" s="58">
        <v>0.02</v>
      </c>
      <c r="P251" s="58">
        <v>1.2</v>
      </c>
      <c r="Q251" s="58">
        <v>3.75</v>
      </c>
      <c r="R251" s="58">
        <v>1.35</v>
      </c>
      <c r="S251" s="58">
        <v>0.06</v>
      </c>
    </row>
    <row r="252" spans="1:19" ht="14.25" customHeight="1" x14ac:dyDescent="0.3">
      <c r="A252" s="47" t="s">
        <v>67</v>
      </c>
      <c r="B252" s="115" t="s">
        <v>93</v>
      </c>
      <c r="C252" s="63"/>
      <c r="F252" s="153">
        <v>180</v>
      </c>
      <c r="G252" s="95">
        <v>10</v>
      </c>
      <c r="H252" s="154">
        <v>5.4</v>
      </c>
      <c r="I252" s="154">
        <v>1.8</v>
      </c>
      <c r="J252" s="154">
        <v>7.2</v>
      </c>
      <c r="K252" s="154">
        <v>66.599999999999994</v>
      </c>
      <c r="L252" s="154">
        <v>7.0000000000000007E-2</v>
      </c>
      <c r="M252" s="154">
        <v>1.44</v>
      </c>
      <c r="N252" s="154">
        <v>36</v>
      </c>
      <c r="O252" s="154"/>
      <c r="P252" s="154">
        <v>216</v>
      </c>
      <c r="Q252" s="154">
        <v>176.4</v>
      </c>
      <c r="R252" s="154">
        <v>27</v>
      </c>
      <c r="S252" s="154">
        <v>0.18</v>
      </c>
    </row>
    <row r="253" spans="1:19" ht="14.25" customHeight="1" x14ac:dyDescent="0.3">
      <c r="A253" s="70"/>
      <c r="B253" s="71" t="s">
        <v>38</v>
      </c>
      <c r="C253" s="71"/>
      <c r="D253" s="71"/>
      <c r="E253" s="71"/>
      <c r="F253" s="73">
        <f>SUM(F251:F252)</f>
        <v>230</v>
      </c>
      <c r="G253" s="155">
        <f>SUM(G251:G252)</f>
        <v>39.28</v>
      </c>
      <c r="H253" s="102">
        <f>SUM(H251:H252)</f>
        <v>6.5100000000000007</v>
      </c>
      <c r="I253" s="102">
        <f t="shared" ref="I253:S253" si="22">SUM(I251:I252)</f>
        <v>3.21</v>
      </c>
      <c r="J253" s="102">
        <f t="shared" si="22"/>
        <v>18.170000000000002</v>
      </c>
      <c r="K253" s="102">
        <f t="shared" si="22"/>
        <v>127.64999999999999</v>
      </c>
      <c r="L253" s="102">
        <f t="shared" si="22"/>
        <v>9.0000000000000011E-2</v>
      </c>
      <c r="M253" s="102">
        <f t="shared" si="22"/>
        <v>1.44</v>
      </c>
      <c r="N253" s="102">
        <f t="shared" si="22"/>
        <v>36</v>
      </c>
      <c r="O253" s="102">
        <f t="shared" si="22"/>
        <v>0.02</v>
      </c>
      <c r="P253" s="102">
        <f t="shared" si="22"/>
        <v>217.2</v>
      </c>
      <c r="Q253" s="102">
        <f t="shared" si="22"/>
        <v>180.15</v>
      </c>
      <c r="R253" s="102">
        <f t="shared" si="22"/>
        <v>28.35</v>
      </c>
      <c r="S253" s="102">
        <f t="shared" si="22"/>
        <v>0.24</v>
      </c>
    </row>
    <row r="254" spans="1:19" ht="18.75" customHeight="1" x14ac:dyDescent="0.3">
      <c r="A254" s="70"/>
      <c r="B254" s="71" t="s">
        <v>143</v>
      </c>
      <c r="C254" s="71"/>
      <c r="D254" s="71"/>
      <c r="E254" s="71"/>
      <c r="F254" s="73">
        <f>F224+F234+F239+F248+F253</f>
        <v>2755</v>
      </c>
      <c r="G254" s="73" t="e">
        <f t="shared" ref="G254:S254" si="23">G224+G234+G239+G248+G253</f>
        <v>#REF!</v>
      </c>
      <c r="H254" s="73">
        <f t="shared" si="23"/>
        <v>85.410000000000011</v>
      </c>
      <c r="I254" s="73">
        <f t="shared" si="23"/>
        <v>74.53</v>
      </c>
      <c r="J254" s="73">
        <f t="shared" si="23"/>
        <v>374.25999999999993</v>
      </c>
      <c r="K254" s="73">
        <f t="shared" si="23"/>
        <v>2538.4</v>
      </c>
      <c r="L254" s="73">
        <f t="shared" si="23"/>
        <v>1.1239999999999999</v>
      </c>
      <c r="M254" s="73">
        <f t="shared" si="23"/>
        <v>221.45999999999998</v>
      </c>
      <c r="N254" s="73">
        <f t="shared" si="23"/>
        <v>205.17000000000002</v>
      </c>
      <c r="O254" s="73">
        <f t="shared" si="23"/>
        <v>7.54</v>
      </c>
      <c r="P254" s="73">
        <f t="shared" si="23"/>
        <v>722.66999999999985</v>
      </c>
      <c r="Q254" s="73">
        <f t="shared" si="23"/>
        <v>1304.68</v>
      </c>
      <c r="R254" s="73">
        <f t="shared" si="23"/>
        <v>370.05799999999999</v>
      </c>
      <c r="S254" s="73">
        <f t="shared" si="23"/>
        <v>19.891999999999999</v>
      </c>
    </row>
    <row r="255" spans="1:19" ht="18" customHeight="1" x14ac:dyDescent="0.3">
      <c r="G255" s="73"/>
    </row>
    <row r="256" spans="1:19" ht="18" customHeight="1" x14ac:dyDescent="0.3">
      <c r="A256" s="70"/>
      <c r="B256" s="71" t="s">
        <v>144</v>
      </c>
      <c r="C256" s="27">
        <v>44815</v>
      </c>
      <c r="D256" s="71"/>
      <c r="E256" s="71"/>
      <c r="F256" s="108"/>
      <c r="G256" s="108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</row>
    <row r="257" spans="1:19" ht="14.25" customHeight="1" x14ac:dyDescent="0.3">
      <c r="A257" s="29" t="s">
        <v>11</v>
      </c>
      <c r="B257" s="26" t="s">
        <v>12</v>
      </c>
      <c r="C257" s="26"/>
      <c r="D257" s="26"/>
      <c r="E257" s="26"/>
      <c r="F257" s="30" t="s">
        <v>13</v>
      </c>
      <c r="G257" s="30" t="s">
        <v>108</v>
      </c>
      <c r="H257" s="30" t="s">
        <v>15</v>
      </c>
      <c r="I257" s="30" t="s">
        <v>16</v>
      </c>
      <c r="J257" s="31" t="s">
        <v>17</v>
      </c>
      <c r="K257" s="30" t="s">
        <v>18</v>
      </c>
      <c r="L257" s="32" t="s">
        <v>19</v>
      </c>
      <c r="M257" s="32" t="s">
        <v>20</v>
      </c>
      <c r="N257" s="32" t="s">
        <v>21</v>
      </c>
      <c r="O257" s="32" t="s">
        <v>22</v>
      </c>
      <c r="P257" s="32" t="s">
        <v>23</v>
      </c>
      <c r="Q257" s="32" t="s">
        <v>24</v>
      </c>
      <c r="R257" s="32" t="s">
        <v>25</v>
      </c>
      <c r="S257" s="32" t="s">
        <v>26</v>
      </c>
    </row>
    <row r="258" spans="1:19" ht="22.5" customHeight="1" x14ac:dyDescent="0.3">
      <c r="A258" s="33"/>
      <c r="B258" s="26" t="s">
        <v>27</v>
      </c>
      <c r="C258" s="26"/>
      <c r="D258" s="26"/>
      <c r="E258" s="26"/>
      <c r="F258" s="34"/>
      <c r="G258" s="34"/>
      <c r="H258" s="34"/>
      <c r="I258" s="34"/>
      <c r="J258" s="34"/>
      <c r="K258" s="35"/>
      <c r="L258" s="156"/>
      <c r="M258" s="63"/>
      <c r="N258" s="63"/>
      <c r="O258" s="63"/>
      <c r="P258" s="63"/>
      <c r="Q258" s="63"/>
      <c r="R258" s="63"/>
      <c r="S258" s="63"/>
    </row>
    <row r="259" spans="1:19" ht="14.25" customHeight="1" x14ac:dyDescent="0.3">
      <c r="A259" s="38" t="s">
        <v>28</v>
      </c>
      <c r="B259" s="35" t="s">
        <v>169</v>
      </c>
      <c r="C259" s="35"/>
      <c r="D259" s="26"/>
      <c r="E259" s="39"/>
      <c r="F259" s="187" t="s">
        <v>163</v>
      </c>
      <c r="G259" s="49">
        <v>5</v>
      </c>
      <c r="H259" s="42">
        <v>6.58</v>
      </c>
      <c r="I259" s="42">
        <v>6.65</v>
      </c>
      <c r="J259" s="43"/>
      <c r="K259" s="44">
        <v>85.8</v>
      </c>
      <c r="L259" s="43">
        <v>0.02</v>
      </c>
      <c r="M259" s="45">
        <v>0.18</v>
      </c>
      <c r="N259" s="45">
        <v>52.5</v>
      </c>
      <c r="O259" s="45"/>
      <c r="P259" s="46">
        <v>250</v>
      </c>
      <c r="Q259" s="46">
        <v>150</v>
      </c>
      <c r="R259" s="46">
        <v>13.75</v>
      </c>
      <c r="S259" s="46">
        <v>0.18</v>
      </c>
    </row>
    <row r="260" spans="1:19" ht="14.25" customHeight="1" x14ac:dyDescent="0.3">
      <c r="A260" s="47" t="s">
        <v>145</v>
      </c>
      <c r="B260" s="61" t="s">
        <v>125</v>
      </c>
      <c r="C260" s="61"/>
      <c r="D260" s="61"/>
      <c r="E260" s="61"/>
      <c r="F260" s="40">
        <v>200</v>
      </c>
      <c r="G260" s="49"/>
      <c r="H260" s="43">
        <v>6.07</v>
      </c>
      <c r="I260" s="43">
        <v>7.09</v>
      </c>
      <c r="J260" s="43">
        <v>32.32</v>
      </c>
      <c r="K260" s="43">
        <v>218</v>
      </c>
      <c r="L260" s="157">
        <v>0.08</v>
      </c>
      <c r="M260" s="50">
        <v>1.17</v>
      </c>
      <c r="N260" s="50">
        <v>38</v>
      </c>
      <c r="O260" s="50">
        <v>0.5</v>
      </c>
      <c r="P260" s="50">
        <v>132.57</v>
      </c>
      <c r="Q260" s="50">
        <v>116.69</v>
      </c>
      <c r="R260" s="50">
        <v>20.3</v>
      </c>
      <c r="S260" s="50">
        <v>0.46</v>
      </c>
    </row>
    <row r="261" spans="1:19" ht="14.25" customHeight="1" x14ac:dyDescent="0.25">
      <c r="A261" s="85" t="s">
        <v>146</v>
      </c>
      <c r="B261" s="63" t="s">
        <v>33</v>
      </c>
      <c r="C261" s="63"/>
      <c r="D261" s="63"/>
      <c r="E261" s="63"/>
      <c r="F261" s="67">
        <v>200</v>
      </c>
      <c r="G261" s="86"/>
      <c r="H261" s="87">
        <f>20.39*0.2</f>
        <v>4.0780000000000003</v>
      </c>
      <c r="I261" s="87">
        <f>17.72*0.2</f>
        <v>3.544</v>
      </c>
      <c r="J261" s="87">
        <f>87.89*0.2</f>
        <v>17.577999999999999</v>
      </c>
      <c r="K261" s="87">
        <f>593*0.2</f>
        <v>118.60000000000001</v>
      </c>
      <c r="L261" s="87">
        <f>0.28*0.2</f>
        <v>5.6000000000000008E-2</v>
      </c>
      <c r="M261" s="87">
        <f>7.94*0.2</f>
        <v>1.5880000000000001</v>
      </c>
      <c r="N261" s="88">
        <f>122*0.2</f>
        <v>24.400000000000002</v>
      </c>
      <c r="O261" s="88">
        <v>0.11</v>
      </c>
      <c r="P261" s="88">
        <f>761.1*0.2</f>
        <v>152.22</v>
      </c>
      <c r="Q261" s="88">
        <f>622.8*0.2</f>
        <v>124.56</v>
      </c>
      <c r="R261" s="88">
        <f>106.7*0.2</f>
        <v>21.340000000000003</v>
      </c>
      <c r="S261" s="88">
        <f>2.39*0.2</f>
        <v>0.47800000000000004</v>
      </c>
    </row>
    <row r="262" spans="1:19" ht="14.25" customHeight="1" x14ac:dyDescent="0.3">
      <c r="A262" s="60" t="s">
        <v>34</v>
      </c>
      <c r="B262" s="61" t="s">
        <v>35</v>
      </c>
      <c r="C262" s="61"/>
      <c r="D262" s="61"/>
      <c r="E262" s="61"/>
      <c r="F262" s="40">
        <v>50</v>
      </c>
      <c r="G262" s="49">
        <v>5</v>
      </c>
      <c r="H262" s="43">
        <v>7.11</v>
      </c>
      <c r="I262" s="43">
        <v>0.9</v>
      </c>
      <c r="J262" s="43">
        <v>43.5</v>
      </c>
      <c r="K262" s="62">
        <v>211.5</v>
      </c>
      <c r="L262" s="45">
        <v>0.15</v>
      </c>
      <c r="M262" s="45"/>
      <c r="N262" s="45"/>
      <c r="O262" s="45">
        <v>1.2</v>
      </c>
      <c r="P262" s="45">
        <v>20.7</v>
      </c>
      <c r="Q262" s="45">
        <v>78.3</v>
      </c>
      <c r="R262" s="45">
        <v>29.7</v>
      </c>
      <c r="S262" s="45">
        <v>1.8</v>
      </c>
    </row>
    <row r="263" spans="1:19" ht="14.25" customHeight="1" x14ac:dyDescent="0.25">
      <c r="A263" s="51" t="s">
        <v>36</v>
      </c>
      <c r="B263" s="53" t="s">
        <v>135</v>
      </c>
      <c r="C263" s="53"/>
      <c r="D263" s="53"/>
      <c r="F263" s="64">
        <v>150</v>
      </c>
      <c r="G263" s="65">
        <v>10</v>
      </c>
      <c r="H263" s="19">
        <v>0.8</v>
      </c>
      <c r="I263" s="19">
        <v>0.8</v>
      </c>
      <c r="J263" s="18">
        <v>19.600000000000001</v>
      </c>
      <c r="K263" s="20">
        <v>64</v>
      </c>
      <c r="L263" s="66">
        <v>0.06</v>
      </c>
      <c r="M263" s="67">
        <v>20</v>
      </c>
      <c r="N263" s="68"/>
      <c r="O263" s="69">
        <v>0.4</v>
      </c>
      <c r="P263" s="69">
        <v>32</v>
      </c>
      <c r="Q263" s="69">
        <v>22</v>
      </c>
      <c r="R263" s="69">
        <v>18</v>
      </c>
      <c r="S263" s="69">
        <v>4.4000000000000004</v>
      </c>
    </row>
    <row r="264" spans="1:19" ht="14.25" customHeight="1" x14ac:dyDescent="0.3">
      <c r="A264" s="70"/>
      <c r="B264" s="71" t="s">
        <v>38</v>
      </c>
      <c r="C264" s="61"/>
      <c r="D264" s="61"/>
      <c r="E264" s="61"/>
      <c r="F264" s="73">
        <v>625</v>
      </c>
      <c r="G264" s="72">
        <f>SUM(G259:G263)</f>
        <v>20</v>
      </c>
      <c r="H264" s="72">
        <f>SUM(H259:H263)</f>
        <v>24.638000000000002</v>
      </c>
      <c r="I264" s="72">
        <f>SUM(I259:I263)</f>
        <v>18.983999999999998</v>
      </c>
      <c r="J264" s="72">
        <f>SUM(J259:J263)</f>
        <v>112.99799999999999</v>
      </c>
      <c r="K264" s="72">
        <f>SUM(K259:K263)</f>
        <v>697.90000000000009</v>
      </c>
      <c r="L264" s="72">
        <f>SUM(L259:L263)</f>
        <v>0.36600000000000005</v>
      </c>
      <c r="M264" s="72">
        <f>SUM(M259:M263)</f>
        <v>22.937999999999999</v>
      </c>
      <c r="N264" s="72">
        <f>SUM(N259:N263)</f>
        <v>114.9</v>
      </c>
      <c r="O264" s="72">
        <f>SUM(O259:O263)</f>
        <v>2.21</v>
      </c>
      <c r="P264" s="72">
        <f>SUM(P259:P263)</f>
        <v>587.49</v>
      </c>
      <c r="Q264" s="72">
        <f>SUM(Q259:Q263)</f>
        <v>491.55</v>
      </c>
      <c r="R264" s="72">
        <f>SUM(R259:R263)</f>
        <v>103.09</v>
      </c>
      <c r="S264" s="72">
        <f>SUM(S259:S263)</f>
        <v>7.3180000000000005</v>
      </c>
    </row>
    <row r="265" spans="1:19" ht="14.25" customHeight="1" x14ac:dyDescent="0.3">
      <c r="A265" s="70"/>
      <c r="B265" s="71"/>
      <c r="C265" s="61"/>
      <c r="D265" s="61"/>
      <c r="E265" s="61"/>
      <c r="F265" s="40"/>
      <c r="G265" s="40"/>
      <c r="H265" s="72"/>
      <c r="I265" s="72"/>
      <c r="J265" s="72"/>
      <c r="K265" s="74"/>
      <c r="L265" s="109"/>
      <c r="M265" s="109"/>
      <c r="N265" s="109"/>
      <c r="O265" s="109"/>
      <c r="P265" s="36"/>
      <c r="Q265" s="36"/>
      <c r="R265" s="109"/>
      <c r="S265" s="109"/>
    </row>
    <row r="266" spans="1:19" ht="14.25" customHeight="1" x14ac:dyDescent="0.3">
      <c r="A266" s="70"/>
      <c r="B266" s="71" t="s">
        <v>39</v>
      </c>
      <c r="C266" s="71"/>
      <c r="D266" s="71"/>
      <c r="E266" s="71"/>
      <c r="F266" s="73"/>
      <c r="G266" s="73"/>
      <c r="H266" s="72"/>
      <c r="I266" s="72"/>
      <c r="J266" s="72"/>
      <c r="K266" s="74"/>
      <c r="L266" s="158"/>
      <c r="M266" s="159"/>
      <c r="N266" s="159"/>
      <c r="O266" s="159"/>
      <c r="P266" s="159"/>
      <c r="Q266" s="159"/>
      <c r="R266" s="159"/>
      <c r="S266" s="159"/>
    </row>
    <row r="267" spans="1:19" ht="14.25" customHeight="1" x14ac:dyDescent="0.3">
      <c r="A267" s="114">
        <v>71</v>
      </c>
      <c r="B267" s="115" t="s">
        <v>219</v>
      </c>
      <c r="C267" s="63"/>
      <c r="D267" s="63"/>
      <c r="E267" s="63"/>
      <c r="F267" s="69">
        <v>100</v>
      </c>
      <c r="G267" s="116">
        <v>25</v>
      </c>
      <c r="H267" s="69">
        <v>1.1000000000000001</v>
      </c>
      <c r="I267" s="69">
        <v>0.2</v>
      </c>
      <c r="J267" s="69">
        <v>3.8</v>
      </c>
      <c r="K267" s="69">
        <v>22</v>
      </c>
      <c r="L267" s="69">
        <v>0.06</v>
      </c>
      <c r="M267" s="69">
        <v>17.5</v>
      </c>
      <c r="N267" s="69"/>
      <c r="O267" s="69">
        <v>0.7</v>
      </c>
      <c r="P267" s="69">
        <v>14</v>
      </c>
      <c r="Q267" s="69">
        <v>26</v>
      </c>
      <c r="R267" s="69">
        <v>20</v>
      </c>
      <c r="S267" s="69">
        <v>0.9</v>
      </c>
    </row>
    <row r="268" spans="1:19" ht="14.25" customHeight="1" x14ac:dyDescent="0.3">
      <c r="A268" s="114"/>
      <c r="B268" s="115" t="s">
        <v>220</v>
      </c>
      <c r="C268" s="63"/>
      <c r="D268" s="63"/>
      <c r="E268" s="63"/>
      <c r="F268" s="69" t="s">
        <v>44</v>
      </c>
      <c r="G268" s="116">
        <v>25</v>
      </c>
      <c r="H268" s="69">
        <v>7.23</v>
      </c>
      <c r="I268" s="69">
        <v>5.13</v>
      </c>
      <c r="J268" s="69">
        <v>22.3</v>
      </c>
      <c r="K268" s="69">
        <v>180.75</v>
      </c>
      <c r="L268" s="69">
        <v>0.15</v>
      </c>
      <c r="M268" s="69">
        <v>9.5500000000000007</v>
      </c>
      <c r="N268" s="69">
        <v>5.88</v>
      </c>
      <c r="O268" s="69">
        <v>1.65</v>
      </c>
      <c r="P268" s="69">
        <v>36.85</v>
      </c>
      <c r="Q268" s="69">
        <v>108.43</v>
      </c>
      <c r="R268" s="69">
        <v>37.200000000000003</v>
      </c>
      <c r="S268" s="69">
        <v>1.4</v>
      </c>
    </row>
    <row r="269" spans="1:19" ht="17.25" customHeight="1" x14ac:dyDescent="0.3">
      <c r="A269" s="160"/>
      <c r="B269" s="35" t="s">
        <v>221</v>
      </c>
      <c r="C269" s="35"/>
      <c r="D269" s="26"/>
      <c r="E269" s="26"/>
      <c r="F269" s="48" t="s">
        <v>47</v>
      </c>
      <c r="G269" s="49">
        <v>45</v>
      </c>
      <c r="H269" s="119">
        <v>18.04</v>
      </c>
      <c r="I269" s="43">
        <v>9.65</v>
      </c>
      <c r="J269" s="43">
        <v>4.71</v>
      </c>
      <c r="K269" s="44">
        <v>177.76</v>
      </c>
      <c r="L269" s="50">
        <v>8.8999999999999996E-2</v>
      </c>
      <c r="M269" s="50">
        <v>1.76</v>
      </c>
      <c r="N269" s="50">
        <v>20.399999999999999</v>
      </c>
      <c r="O269" s="50">
        <v>0.89</v>
      </c>
      <c r="P269" s="50">
        <v>64.34</v>
      </c>
      <c r="Q269" s="50">
        <v>241.95</v>
      </c>
      <c r="R269" s="50">
        <v>53.17</v>
      </c>
      <c r="S269" s="50">
        <v>1.01</v>
      </c>
    </row>
    <row r="270" spans="1:19" ht="17.25" customHeight="1" x14ac:dyDescent="0.25">
      <c r="A270" s="51" t="s">
        <v>147</v>
      </c>
      <c r="B270" s="161" t="s">
        <v>81</v>
      </c>
      <c r="C270" s="128"/>
      <c r="D270" s="128"/>
      <c r="F270" s="66">
        <v>180</v>
      </c>
      <c r="G270" s="162">
        <v>22.45</v>
      </c>
      <c r="H270" s="129">
        <v>6.84</v>
      </c>
      <c r="I270" s="129">
        <v>0.84</v>
      </c>
      <c r="J270" s="129">
        <v>38.299999999999997</v>
      </c>
      <c r="K270" s="130">
        <v>187.2</v>
      </c>
      <c r="L270" s="87">
        <v>7.0000000000000007E-2</v>
      </c>
      <c r="M270" s="87"/>
      <c r="N270" s="87"/>
      <c r="O270" s="87">
        <v>0.96</v>
      </c>
      <c r="P270" s="87">
        <v>13.44</v>
      </c>
      <c r="Q270" s="87">
        <v>44.6</v>
      </c>
      <c r="R270" s="87">
        <v>10.34</v>
      </c>
      <c r="S270" s="87">
        <v>1.02</v>
      </c>
    </row>
    <row r="271" spans="1:19" ht="17.25" customHeight="1" x14ac:dyDescent="0.25">
      <c r="A271" s="85">
        <v>376</v>
      </c>
      <c r="B271" s="63" t="s">
        <v>186</v>
      </c>
      <c r="C271" s="63"/>
      <c r="D271" s="63"/>
      <c r="E271" s="63"/>
      <c r="F271" s="67">
        <v>200</v>
      </c>
      <c r="G271" s="86">
        <v>10</v>
      </c>
      <c r="H271" s="87">
        <v>7.0000000000000007E-2</v>
      </c>
      <c r="I271" s="87">
        <v>0.02</v>
      </c>
      <c r="J271" s="87">
        <v>15</v>
      </c>
      <c r="K271" s="87">
        <v>60</v>
      </c>
      <c r="L271" s="87"/>
      <c r="M271" s="87">
        <v>0.03</v>
      </c>
      <c r="N271" s="88"/>
      <c r="O271" s="88"/>
      <c r="P271" s="88">
        <v>11.1</v>
      </c>
      <c r="Q271" s="88">
        <v>2.8</v>
      </c>
      <c r="R271" s="88">
        <v>1.4</v>
      </c>
      <c r="S271" s="88">
        <v>0.28000000000000003</v>
      </c>
    </row>
    <row r="272" spans="1:19" ht="17.25" customHeight="1" x14ac:dyDescent="0.25">
      <c r="A272" s="89" t="s">
        <v>50</v>
      </c>
      <c r="B272" s="90" t="s">
        <v>51</v>
      </c>
      <c r="C272" s="90"/>
      <c r="D272" s="91"/>
      <c r="E272" s="92"/>
      <c r="F272" s="93">
        <v>50</v>
      </c>
      <c r="G272" s="94">
        <v>5</v>
      </c>
      <c r="H272" s="95">
        <v>3.95</v>
      </c>
      <c r="I272" s="95">
        <v>0.5</v>
      </c>
      <c r="J272" s="95">
        <v>24.17</v>
      </c>
      <c r="K272" s="96">
        <v>117.5</v>
      </c>
      <c r="L272" s="95">
        <v>0.09</v>
      </c>
      <c r="M272" s="58"/>
      <c r="N272" s="59"/>
      <c r="O272" s="58">
        <v>0.67</v>
      </c>
      <c r="P272" s="58">
        <v>11.5</v>
      </c>
      <c r="Q272" s="58">
        <v>43.5</v>
      </c>
      <c r="R272" s="58">
        <v>16.5</v>
      </c>
      <c r="S272" s="58">
        <v>1</v>
      </c>
    </row>
    <row r="273" spans="1:19" ht="21.6" x14ac:dyDescent="0.3">
      <c r="A273" s="89" t="s">
        <v>52</v>
      </c>
      <c r="B273" s="61" t="s">
        <v>148</v>
      </c>
      <c r="C273" s="61"/>
      <c r="D273" s="61"/>
      <c r="E273" s="61"/>
      <c r="F273" s="97">
        <v>50</v>
      </c>
      <c r="G273" s="94"/>
      <c r="H273" s="43">
        <v>4.95</v>
      </c>
      <c r="I273" s="43">
        <v>0.9</v>
      </c>
      <c r="J273" s="43">
        <v>29.7</v>
      </c>
      <c r="K273" s="43">
        <v>148.5</v>
      </c>
      <c r="L273" s="43">
        <v>0.13</v>
      </c>
      <c r="M273" s="43">
        <v>0</v>
      </c>
      <c r="N273" s="43"/>
      <c r="O273" s="43"/>
      <c r="P273" s="43">
        <v>21.75</v>
      </c>
      <c r="Q273" s="43">
        <v>112.5</v>
      </c>
      <c r="R273" s="43">
        <v>35.25</v>
      </c>
      <c r="S273" s="43">
        <v>2.93</v>
      </c>
    </row>
    <row r="274" spans="1:19" ht="14.4" x14ac:dyDescent="0.3">
      <c r="A274" s="70"/>
      <c r="B274" s="71" t="s">
        <v>38</v>
      </c>
      <c r="C274" s="71"/>
      <c r="D274" s="71"/>
      <c r="E274" s="71"/>
      <c r="F274" s="73">
        <f>100+260+100+180+200+100</f>
        <v>940</v>
      </c>
      <c r="G274" s="72">
        <f>SUM(G267:G273)</f>
        <v>132.44999999999999</v>
      </c>
      <c r="H274" s="72">
        <f>SUM(H267:H273)</f>
        <v>42.18</v>
      </c>
      <c r="I274" s="72">
        <f t="shared" ref="I274:S274" si="24">SUM(I267:I273)</f>
        <v>17.239999999999998</v>
      </c>
      <c r="J274" s="72">
        <f t="shared" si="24"/>
        <v>137.97999999999999</v>
      </c>
      <c r="K274" s="72">
        <f t="shared" si="24"/>
        <v>893.71</v>
      </c>
      <c r="L274" s="72">
        <f t="shared" si="24"/>
        <v>0.58899999999999997</v>
      </c>
      <c r="M274" s="72">
        <f t="shared" si="24"/>
        <v>28.840000000000003</v>
      </c>
      <c r="N274" s="72">
        <f t="shared" si="24"/>
        <v>26.279999999999998</v>
      </c>
      <c r="O274" s="72">
        <f t="shared" si="24"/>
        <v>4.8699999999999992</v>
      </c>
      <c r="P274" s="72">
        <f t="shared" si="24"/>
        <v>172.98</v>
      </c>
      <c r="Q274" s="72">
        <f t="shared" si="24"/>
        <v>579.78</v>
      </c>
      <c r="R274" s="72">
        <f t="shared" si="24"/>
        <v>173.86</v>
      </c>
      <c r="S274" s="72">
        <f t="shared" si="24"/>
        <v>8.5400000000000009</v>
      </c>
    </row>
    <row r="275" spans="1:19" ht="14.4" x14ac:dyDescent="0.3">
      <c r="A275" s="70"/>
      <c r="B275" s="71"/>
      <c r="C275" s="71"/>
      <c r="D275" s="71"/>
      <c r="E275" s="71"/>
      <c r="F275" s="73"/>
      <c r="G275" s="73"/>
      <c r="H275" s="72"/>
      <c r="I275" s="72"/>
      <c r="J275" s="102"/>
      <c r="K275" s="74"/>
      <c r="L275" s="163"/>
      <c r="M275" s="163"/>
      <c r="N275" s="163"/>
      <c r="O275" s="163"/>
      <c r="P275" s="163"/>
      <c r="Q275" s="163"/>
      <c r="R275" s="163"/>
      <c r="S275" s="163"/>
    </row>
    <row r="276" spans="1:19" ht="14.4" x14ac:dyDescent="0.3">
      <c r="A276" s="70"/>
      <c r="B276" s="71" t="s">
        <v>54</v>
      </c>
      <c r="C276" s="71"/>
      <c r="D276" s="71"/>
      <c r="E276" s="71"/>
      <c r="F276" s="73"/>
      <c r="G276" s="73"/>
      <c r="H276" s="72"/>
      <c r="I276" s="72"/>
      <c r="J276" s="72"/>
      <c r="K276" s="74"/>
      <c r="L276" s="37"/>
      <c r="M276" s="37"/>
      <c r="N276" s="37"/>
      <c r="O276" s="37"/>
      <c r="P276" s="37"/>
      <c r="Q276" s="37"/>
      <c r="R276" s="37"/>
      <c r="S276" s="37"/>
    </row>
    <row r="277" spans="1:19" ht="14.4" x14ac:dyDescent="0.3">
      <c r="A277" s="98" t="s">
        <v>149</v>
      </c>
      <c r="B277" s="61" t="s">
        <v>222</v>
      </c>
      <c r="C277" s="61"/>
      <c r="D277" s="61"/>
      <c r="E277" s="61"/>
      <c r="F277" s="40">
        <v>50</v>
      </c>
      <c r="G277" s="41">
        <v>43</v>
      </c>
      <c r="H277" s="43">
        <v>3.8</v>
      </c>
      <c r="I277" s="43">
        <v>6.6</v>
      </c>
      <c r="J277" s="43">
        <v>30.5</v>
      </c>
      <c r="K277" s="44">
        <v>197</v>
      </c>
      <c r="L277" s="151">
        <v>0.12</v>
      </c>
      <c r="M277" s="42"/>
      <c r="N277" s="42">
        <v>19</v>
      </c>
      <c r="O277" s="42">
        <v>4</v>
      </c>
      <c r="P277" s="42">
        <v>32</v>
      </c>
      <c r="Q277" s="42">
        <v>88</v>
      </c>
      <c r="R277" s="42">
        <v>12</v>
      </c>
      <c r="S277" s="42">
        <v>1.2</v>
      </c>
    </row>
    <row r="278" spans="1:19" ht="14.4" x14ac:dyDescent="0.3">
      <c r="A278" s="47" t="s">
        <v>141</v>
      </c>
      <c r="B278" s="99" t="s">
        <v>151</v>
      </c>
      <c r="C278" s="99"/>
      <c r="D278" s="99"/>
      <c r="E278" s="99"/>
      <c r="F278" s="100">
        <v>200</v>
      </c>
      <c r="G278" s="41">
        <v>10</v>
      </c>
      <c r="H278" s="101">
        <v>1</v>
      </c>
      <c r="I278" s="101"/>
      <c r="J278" s="101">
        <v>20.2</v>
      </c>
      <c r="K278" s="101">
        <v>84.8</v>
      </c>
      <c r="L278" s="101">
        <v>0.02</v>
      </c>
      <c r="M278" s="101">
        <v>4</v>
      </c>
      <c r="N278" s="101"/>
      <c r="O278" s="101"/>
      <c r="P278" s="101">
        <v>14</v>
      </c>
      <c r="Q278" s="101">
        <v>14</v>
      </c>
      <c r="R278" s="101">
        <v>8</v>
      </c>
      <c r="S278" s="101">
        <v>2.8</v>
      </c>
    </row>
    <row r="279" spans="1:19" ht="14.4" x14ac:dyDescent="0.3">
      <c r="A279" s="70"/>
      <c r="B279" s="71" t="s">
        <v>38</v>
      </c>
      <c r="C279" s="71"/>
      <c r="D279" s="71"/>
      <c r="E279" s="71"/>
      <c r="F279" s="73">
        <f>SUM(F277:F278)</f>
        <v>250</v>
      </c>
      <c r="G279" s="72">
        <f>SUM(G277:G278)</f>
        <v>53</v>
      </c>
      <c r="H279" s="72">
        <f>SUM(H277:H278)</f>
        <v>4.8</v>
      </c>
      <c r="I279" s="72">
        <f t="shared" ref="I279:S279" si="25">SUM(I277:I278)</f>
        <v>6.6</v>
      </c>
      <c r="J279" s="72">
        <f t="shared" si="25"/>
        <v>50.7</v>
      </c>
      <c r="K279" s="72">
        <f t="shared" si="25"/>
        <v>281.8</v>
      </c>
      <c r="L279" s="72">
        <f t="shared" si="25"/>
        <v>0.13999999999999999</v>
      </c>
      <c r="M279" s="72">
        <f t="shared" si="25"/>
        <v>4</v>
      </c>
      <c r="N279" s="72">
        <f t="shared" si="25"/>
        <v>19</v>
      </c>
      <c r="O279" s="72">
        <f t="shared" si="25"/>
        <v>4</v>
      </c>
      <c r="P279" s="72">
        <f t="shared" si="25"/>
        <v>46</v>
      </c>
      <c r="Q279" s="72">
        <f t="shared" si="25"/>
        <v>102</v>
      </c>
      <c r="R279" s="72">
        <f t="shared" si="25"/>
        <v>20</v>
      </c>
      <c r="S279" s="72">
        <f t="shared" si="25"/>
        <v>4</v>
      </c>
    </row>
    <row r="280" spans="1:19" ht="14.4" x14ac:dyDescent="0.3">
      <c r="A280" s="70"/>
      <c r="B280" s="71"/>
      <c r="C280" s="71"/>
      <c r="D280" s="71"/>
      <c r="E280" s="71"/>
      <c r="F280" s="73"/>
      <c r="G280" s="73"/>
      <c r="H280" s="72"/>
      <c r="I280" s="72"/>
      <c r="J280" s="102"/>
      <c r="K280" s="74"/>
      <c r="L280" s="50"/>
      <c r="M280" s="50"/>
      <c r="N280" s="50"/>
      <c r="O280" s="50"/>
      <c r="P280" s="50"/>
      <c r="Q280" s="50"/>
      <c r="R280" s="50"/>
      <c r="S280" s="50"/>
    </row>
    <row r="281" spans="1:19" ht="14.4" x14ac:dyDescent="0.3">
      <c r="A281" s="70"/>
      <c r="B281" s="71" t="s">
        <v>58</v>
      </c>
      <c r="C281" s="71"/>
      <c r="D281" s="71"/>
      <c r="E281" s="71"/>
      <c r="F281" s="73"/>
      <c r="G281" s="73"/>
      <c r="H281" s="72"/>
      <c r="I281" s="72"/>
      <c r="J281" s="102"/>
      <c r="K281" s="74"/>
      <c r="L281" s="50"/>
      <c r="M281" s="50"/>
      <c r="N281" s="50"/>
      <c r="O281" s="50"/>
      <c r="P281" s="50"/>
      <c r="Q281" s="50"/>
      <c r="R281" s="50"/>
      <c r="S281" s="50"/>
    </row>
    <row r="282" spans="1:19" ht="14.4" x14ac:dyDescent="0.3">
      <c r="A282" s="133">
        <v>24</v>
      </c>
      <c r="B282" s="76" t="s">
        <v>152</v>
      </c>
      <c r="C282" s="164"/>
      <c r="D282" s="165"/>
      <c r="E282" s="164"/>
      <c r="F282" s="77">
        <v>100</v>
      </c>
      <c r="G282" s="78"/>
      <c r="H282" s="77">
        <v>1.03</v>
      </c>
      <c r="I282" s="77">
        <v>5.17</v>
      </c>
      <c r="J282" s="77">
        <v>3.22</v>
      </c>
      <c r="K282" s="166">
        <v>63.8</v>
      </c>
      <c r="L282" s="166">
        <v>0.05</v>
      </c>
      <c r="M282" s="77">
        <v>16.89</v>
      </c>
      <c r="N282" s="167"/>
      <c r="O282" s="77">
        <v>2.7</v>
      </c>
      <c r="P282" s="77">
        <v>24.65</v>
      </c>
      <c r="Q282" s="77">
        <v>32.049999999999997</v>
      </c>
      <c r="R282" s="77">
        <v>20.329999999999998</v>
      </c>
      <c r="S282" s="77">
        <v>0.79</v>
      </c>
    </row>
    <row r="283" spans="1:19" ht="14.4" x14ac:dyDescent="0.3">
      <c r="A283" s="47" t="s">
        <v>153</v>
      </c>
      <c r="B283" s="35" t="s">
        <v>223</v>
      </c>
      <c r="C283" s="35"/>
      <c r="D283" s="83"/>
      <c r="E283" s="83"/>
      <c r="F283" s="48" t="s">
        <v>47</v>
      </c>
      <c r="G283" s="49">
        <v>40</v>
      </c>
      <c r="H283" s="50">
        <v>19.86</v>
      </c>
      <c r="I283" s="50">
        <v>5.8</v>
      </c>
      <c r="J283" s="50">
        <v>7.6</v>
      </c>
      <c r="K283" s="50">
        <v>86</v>
      </c>
      <c r="L283" s="50">
        <v>0.08</v>
      </c>
      <c r="M283" s="50">
        <v>5.46</v>
      </c>
      <c r="N283" s="50">
        <v>11.46</v>
      </c>
      <c r="O283" s="50">
        <v>5.38</v>
      </c>
      <c r="P283" s="50">
        <v>55.23</v>
      </c>
      <c r="Q283" s="50">
        <v>245.22</v>
      </c>
      <c r="R283" s="50">
        <v>55.68</v>
      </c>
      <c r="S283" s="50">
        <v>0.97</v>
      </c>
    </row>
    <row r="284" spans="1:19" ht="14.4" x14ac:dyDescent="0.3">
      <c r="A284" s="38"/>
      <c r="B284" s="61" t="s">
        <v>154</v>
      </c>
      <c r="C284" s="61"/>
      <c r="D284" s="83"/>
      <c r="E284" s="83"/>
      <c r="F284" s="48">
        <v>180</v>
      </c>
      <c r="G284" s="49"/>
      <c r="H284" s="129">
        <v>6.84</v>
      </c>
      <c r="I284" s="129">
        <v>0.84</v>
      </c>
      <c r="J284" s="129">
        <v>38.299999999999997</v>
      </c>
      <c r="K284" s="130">
        <v>187.2</v>
      </c>
      <c r="L284" s="87">
        <v>7.0000000000000007E-2</v>
      </c>
      <c r="M284" s="87"/>
      <c r="N284" s="87"/>
      <c r="O284" s="87">
        <v>0.96</v>
      </c>
      <c r="P284" s="87">
        <v>13.44</v>
      </c>
      <c r="Q284" s="87">
        <v>44.6</v>
      </c>
      <c r="R284" s="87">
        <v>10.34</v>
      </c>
      <c r="S284" s="87">
        <v>1.02</v>
      </c>
    </row>
    <row r="285" spans="1:19" ht="13.2" customHeight="1" x14ac:dyDescent="0.25">
      <c r="A285" s="85">
        <v>376</v>
      </c>
      <c r="B285" s="63" t="s">
        <v>214</v>
      </c>
      <c r="C285" s="63"/>
      <c r="D285" s="63"/>
      <c r="E285" s="63"/>
      <c r="F285" s="67">
        <v>200</v>
      </c>
      <c r="G285" s="123"/>
      <c r="H285" s="87">
        <v>7.0000000000000007E-2</v>
      </c>
      <c r="I285" s="87">
        <v>0.02</v>
      </c>
      <c r="J285" s="87">
        <v>15</v>
      </c>
      <c r="K285" s="87">
        <v>60</v>
      </c>
      <c r="L285" s="87"/>
      <c r="M285" s="87">
        <v>0.03</v>
      </c>
      <c r="N285" s="88"/>
      <c r="O285" s="88"/>
      <c r="P285" s="88">
        <v>11.1</v>
      </c>
      <c r="Q285" s="88">
        <v>2.8</v>
      </c>
      <c r="R285" s="88">
        <v>1.4</v>
      </c>
      <c r="S285" s="88">
        <v>0.28000000000000003</v>
      </c>
    </row>
    <row r="286" spans="1:19" ht="21" x14ac:dyDescent="0.25">
      <c r="A286" s="89" t="s">
        <v>50</v>
      </c>
      <c r="B286" s="90" t="s">
        <v>51</v>
      </c>
      <c r="C286" s="90"/>
      <c r="D286" s="91"/>
      <c r="E286" s="92"/>
      <c r="F286" s="93">
        <v>50</v>
      </c>
      <c r="G286" s="94">
        <v>5</v>
      </c>
      <c r="H286" s="95">
        <v>3.95</v>
      </c>
      <c r="I286" s="95">
        <v>0.5</v>
      </c>
      <c r="J286" s="95">
        <v>24.17</v>
      </c>
      <c r="K286" s="96">
        <v>117.5</v>
      </c>
      <c r="L286" s="95">
        <v>0.09</v>
      </c>
      <c r="M286" s="58"/>
      <c r="N286" s="59"/>
      <c r="O286" s="58">
        <v>0.67</v>
      </c>
      <c r="P286" s="58">
        <v>11.5</v>
      </c>
      <c r="Q286" s="58">
        <v>43.5</v>
      </c>
      <c r="R286" s="58">
        <v>16.5</v>
      </c>
      <c r="S286" s="58">
        <v>1</v>
      </c>
    </row>
    <row r="287" spans="1:19" ht="21.6" x14ac:dyDescent="0.3">
      <c r="A287" s="89" t="s">
        <v>52</v>
      </c>
      <c r="B287" s="61" t="s">
        <v>53</v>
      </c>
      <c r="C287" s="61"/>
      <c r="D287" s="61"/>
      <c r="E287" s="61"/>
      <c r="F287" s="97">
        <v>50</v>
      </c>
      <c r="G287" s="94"/>
      <c r="H287" s="43">
        <v>2.64</v>
      </c>
      <c r="I287" s="43">
        <v>0.48</v>
      </c>
      <c r="J287" s="43">
        <v>15.84</v>
      </c>
      <c r="K287" s="43">
        <v>79.2</v>
      </c>
      <c r="L287" s="43">
        <v>7.0000000000000007E-2</v>
      </c>
      <c r="M287" s="43">
        <v>0</v>
      </c>
      <c r="N287" s="43"/>
      <c r="O287" s="43"/>
      <c r="P287" s="43">
        <v>11.6</v>
      </c>
      <c r="Q287" s="43">
        <v>60</v>
      </c>
      <c r="R287" s="43">
        <v>18.8</v>
      </c>
      <c r="S287" s="43">
        <v>1.56</v>
      </c>
    </row>
    <row r="288" spans="1:19" ht="14.4" x14ac:dyDescent="0.3">
      <c r="A288" s="70"/>
      <c r="B288" s="71" t="s">
        <v>38</v>
      </c>
      <c r="C288" s="71"/>
      <c r="D288" s="71"/>
      <c r="E288" s="71"/>
      <c r="F288" s="73">
        <f>100+100+180+200+100</f>
        <v>680</v>
      </c>
      <c r="G288" s="72">
        <f>SUM(G282:G287)</f>
        <v>45</v>
      </c>
      <c r="H288" s="72">
        <f>SUM(H282:H287)</f>
        <v>34.39</v>
      </c>
      <c r="I288" s="72">
        <f>SUM(I282:I287)</f>
        <v>12.809999999999999</v>
      </c>
      <c r="J288" s="72">
        <f>SUM(J282:J287)</f>
        <v>104.13000000000001</v>
      </c>
      <c r="K288" s="72">
        <f>SUM(K282:K287)</f>
        <v>593.70000000000005</v>
      </c>
      <c r="L288" s="72">
        <f>SUM(L282:L287)</f>
        <v>0.36000000000000004</v>
      </c>
      <c r="M288" s="72">
        <f>SUM(M282:M287)</f>
        <v>22.380000000000003</v>
      </c>
      <c r="N288" s="72">
        <f>SUM(N282:N287)</f>
        <v>11.46</v>
      </c>
      <c r="O288" s="72">
        <f>SUM(O282:O287)</f>
        <v>9.7099999999999991</v>
      </c>
      <c r="P288" s="72">
        <f>SUM(P282:P287)</f>
        <v>127.51999999999998</v>
      </c>
      <c r="Q288" s="72">
        <f>SUM(Q282:Q287)</f>
        <v>428.17</v>
      </c>
      <c r="R288" s="72">
        <f>SUM(R282:R287)</f>
        <v>123.05</v>
      </c>
      <c r="S288" s="72">
        <f>SUM(S282:S287)</f>
        <v>5.620000000000001</v>
      </c>
    </row>
    <row r="289" spans="1:19" ht="14.4" x14ac:dyDescent="0.3">
      <c r="A289" s="70"/>
      <c r="B289" s="71"/>
      <c r="C289" s="71"/>
      <c r="D289" s="71"/>
      <c r="E289" s="71"/>
      <c r="F289" s="73"/>
      <c r="G289" s="73"/>
      <c r="H289" s="72"/>
      <c r="I289" s="72"/>
      <c r="J289" s="102"/>
      <c r="K289" s="74"/>
      <c r="L289" s="50"/>
      <c r="M289" s="50"/>
      <c r="N289" s="50"/>
      <c r="O289" s="50"/>
      <c r="P289" s="50"/>
      <c r="Q289" s="50"/>
      <c r="R289" s="50"/>
      <c r="S289" s="50"/>
    </row>
    <row r="290" spans="1:19" ht="14.4" x14ac:dyDescent="0.3">
      <c r="A290" s="70"/>
      <c r="B290" s="71"/>
      <c r="C290" s="71"/>
      <c r="D290" s="71"/>
      <c r="E290" s="71"/>
      <c r="F290" s="73"/>
      <c r="G290" s="73"/>
      <c r="H290" s="72"/>
      <c r="I290" s="72"/>
      <c r="J290" s="102"/>
      <c r="K290" s="74"/>
      <c r="L290" s="50"/>
      <c r="M290" s="50"/>
      <c r="N290" s="50"/>
      <c r="O290" s="50"/>
      <c r="P290" s="50"/>
      <c r="Q290" s="50"/>
      <c r="R290" s="50"/>
      <c r="S290" s="50"/>
    </row>
    <row r="291" spans="1:19" ht="14.4" x14ac:dyDescent="0.3">
      <c r="A291" s="70"/>
      <c r="B291" s="71" t="s">
        <v>64</v>
      </c>
      <c r="C291" s="71"/>
      <c r="D291" s="71"/>
      <c r="E291" s="71"/>
      <c r="F291" s="73"/>
      <c r="G291" s="73"/>
      <c r="H291" s="72"/>
      <c r="I291" s="72"/>
      <c r="J291" s="102"/>
      <c r="K291" s="74"/>
      <c r="L291" s="50"/>
      <c r="M291" s="50"/>
      <c r="N291" s="50"/>
      <c r="O291" s="50"/>
      <c r="P291" s="50"/>
      <c r="Q291" s="50"/>
      <c r="R291" s="50"/>
      <c r="S291" s="50"/>
    </row>
    <row r="292" spans="1:19" ht="14.4" x14ac:dyDescent="0.3">
      <c r="A292" s="98" t="s">
        <v>55</v>
      </c>
      <c r="B292" s="61" t="s">
        <v>185</v>
      </c>
      <c r="C292" s="83"/>
      <c r="D292" s="83"/>
      <c r="E292" s="83"/>
      <c r="F292" s="48">
        <v>50</v>
      </c>
      <c r="G292" s="41">
        <v>29.28</v>
      </c>
      <c r="H292" s="43">
        <v>4.1749999999999998</v>
      </c>
      <c r="I292" s="43">
        <v>1.6</v>
      </c>
      <c r="J292" s="43">
        <v>22.425000000000001</v>
      </c>
      <c r="K292" s="43">
        <v>120.83333333333334</v>
      </c>
      <c r="L292" s="43">
        <v>7.4999999999999997E-2</v>
      </c>
      <c r="M292" s="43">
        <v>0</v>
      </c>
      <c r="N292" s="43">
        <v>0</v>
      </c>
      <c r="O292" s="43">
        <v>1.1000000000000001</v>
      </c>
      <c r="P292" s="43">
        <v>11.25</v>
      </c>
      <c r="Q292" s="43">
        <v>38.416666666666671</v>
      </c>
      <c r="R292" s="43">
        <v>16.166666666666668</v>
      </c>
      <c r="S292" s="43">
        <v>0.73333333333333339</v>
      </c>
    </row>
    <row r="293" spans="1:19" ht="14.4" x14ac:dyDescent="0.3">
      <c r="A293" s="47" t="s">
        <v>67</v>
      </c>
      <c r="B293" s="106" t="s">
        <v>106</v>
      </c>
      <c r="C293" s="92"/>
      <c r="D293" s="92"/>
      <c r="E293" s="92"/>
      <c r="F293" s="107">
        <v>180</v>
      </c>
      <c r="G293" s="95">
        <v>10</v>
      </c>
      <c r="H293" s="45">
        <v>5.22</v>
      </c>
      <c r="I293" s="45">
        <v>4.5</v>
      </c>
      <c r="J293" s="45">
        <v>7.56</v>
      </c>
      <c r="K293" s="45">
        <v>91.8</v>
      </c>
      <c r="L293" s="45">
        <v>0.04</v>
      </c>
      <c r="M293" s="45">
        <v>0.54</v>
      </c>
      <c r="N293" s="45">
        <v>36</v>
      </c>
      <c r="O293" s="45"/>
      <c r="P293" s="45">
        <v>223.2</v>
      </c>
      <c r="Q293" s="45">
        <v>165.6</v>
      </c>
      <c r="R293" s="45">
        <v>25.2</v>
      </c>
      <c r="S293" s="45">
        <v>0.18</v>
      </c>
    </row>
    <row r="294" spans="1:19" ht="14.4" x14ac:dyDescent="0.3">
      <c r="A294" s="70"/>
      <c r="B294" s="71" t="s">
        <v>38</v>
      </c>
      <c r="C294" s="71"/>
      <c r="D294" s="71"/>
      <c r="E294" s="71"/>
      <c r="F294" s="73">
        <f>SUM(F292:F293)</f>
        <v>230</v>
      </c>
      <c r="G294" s="72">
        <f>SUM(G292:G293)</f>
        <v>39.28</v>
      </c>
      <c r="H294" s="72">
        <f t="shared" ref="H294:S294" si="26">SUM(H292:H293)</f>
        <v>9.3949999999999996</v>
      </c>
      <c r="I294" s="72">
        <f t="shared" si="26"/>
        <v>6.1</v>
      </c>
      <c r="J294" s="72">
        <f t="shared" si="26"/>
        <v>29.984999999999999</v>
      </c>
      <c r="K294" s="72">
        <f t="shared" si="26"/>
        <v>212.63333333333333</v>
      </c>
      <c r="L294" s="72">
        <f t="shared" si="26"/>
        <v>0.11499999999999999</v>
      </c>
      <c r="M294" s="72">
        <f t="shared" si="26"/>
        <v>0.54</v>
      </c>
      <c r="N294" s="72">
        <f t="shared" si="26"/>
        <v>36</v>
      </c>
      <c r="O294" s="72">
        <f t="shared" si="26"/>
        <v>1.1000000000000001</v>
      </c>
      <c r="P294" s="72">
        <f t="shared" si="26"/>
        <v>234.45</v>
      </c>
      <c r="Q294" s="72">
        <f t="shared" si="26"/>
        <v>204.01666666666665</v>
      </c>
      <c r="R294" s="72">
        <f t="shared" si="26"/>
        <v>41.366666666666667</v>
      </c>
      <c r="S294" s="72">
        <f t="shared" si="26"/>
        <v>0.91333333333333333</v>
      </c>
    </row>
    <row r="295" spans="1:19" ht="14.4" x14ac:dyDescent="0.3">
      <c r="A295" s="70"/>
      <c r="B295" s="71" t="s">
        <v>69</v>
      </c>
      <c r="C295" s="71"/>
      <c r="D295" s="71"/>
      <c r="E295" s="71"/>
      <c r="F295" s="73">
        <f>F264+F274+F279+F288+F294</f>
        <v>2725</v>
      </c>
      <c r="G295" s="72">
        <f>G264+G274+G279+G288+G294</f>
        <v>289.73</v>
      </c>
      <c r="H295" s="102">
        <f>H264+H274+H279+H288+H294</f>
        <v>115.40299999999999</v>
      </c>
      <c r="I295" s="102">
        <f>I264+I274+I279+I288+I294</f>
        <v>61.734000000000002</v>
      </c>
      <c r="J295" s="102">
        <f>J264+J274+J279+J288+J294</f>
        <v>435.79300000000001</v>
      </c>
      <c r="K295" s="102">
        <f>K264+K274+K279+K288+K294</f>
        <v>2679.7433333333333</v>
      </c>
      <c r="L295" s="102">
        <f>L264+L274+L279+L288+L294</f>
        <v>1.57</v>
      </c>
      <c r="M295" s="102">
        <f>M264+M274+M279+M288+M294</f>
        <v>78.698000000000022</v>
      </c>
      <c r="N295" s="102">
        <f>N264+N274+N279+N288+N294</f>
        <v>207.64000000000001</v>
      </c>
      <c r="O295" s="102">
        <f>O264+O274+O279+O288+O294</f>
        <v>21.89</v>
      </c>
      <c r="P295" s="102">
        <f>P264+P274+P279+P288+P294</f>
        <v>1168.44</v>
      </c>
      <c r="Q295" s="102">
        <f>Q264+Q274+Q279+Q288+Q294</f>
        <v>1805.5166666666667</v>
      </c>
      <c r="R295" s="102">
        <f>R264+R274+R279+R288+R294</f>
        <v>461.36666666666673</v>
      </c>
      <c r="S295" s="102">
        <f>S264+S274+S279+S288+S294</f>
        <v>26.391333333333336</v>
      </c>
    </row>
    <row r="298" spans="1:19" ht="22.5" customHeight="1" x14ac:dyDescent="0.3">
      <c r="A298" s="70"/>
      <c r="B298" s="168" t="s">
        <v>155</v>
      </c>
      <c r="C298" s="168"/>
      <c r="D298" s="168"/>
      <c r="E298" s="168"/>
      <c r="F298" s="169">
        <f>F50+F91+F132+F173+F213+F254+F295</f>
        <v>19135</v>
      </c>
      <c r="G298" s="169" t="e">
        <f>G50+G91+G132+G173+G213+G254+G295</f>
        <v>#REF!</v>
      </c>
      <c r="H298" s="169">
        <f>H50+H91+H132+H173+H213+H254+H295</f>
        <v>784.20300000000009</v>
      </c>
      <c r="I298" s="169">
        <f>I50+I91+I132+I173+I213+I254+I295</f>
        <v>590.32800000000009</v>
      </c>
      <c r="J298" s="169">
        <f>J50+J91+J132+J173+J213+J254+J295</f>
        <v>2722.7266666666665</v>
      </c>
      <c r="K298" s="169">
        <f>K50+K91+K132+K173+K213+K254+K295</f>
        <v>19218.063333333332</v>
      </c>
      <c r="L298" s="169">
        <f>L50+L91+L132+L173+L213+L254+L295</f>
        <v>11.522666666666668</v>
      </c>
      <c r="M298" s="169">
        <f>M50+M91+M132+M173+M213+M254+M295</f>
        <v>964.55200000000002</v>
      </c>
      <c r="N298" s="169">
        <f>N50+N91+N132+N173+N213+N254+N295</f>
        <v>1807.0700000000004</v>
      </c>
      <c r="O298" s="169">
        <f>O50+O91+O132+O173+O213+O254+O295</f>
        <v>216.61599999999999</v>
      </c>
      <c r="P298" s="169">
        <f>P50+P91+P132+P173+P213+P254+P295</f>
        <v>8149.5010000000002</v>
      </c>
      <c r="Q298" s="169">
        <f>Q50+Q91+Q132+Q173+Q213+Q254+Q295</f>
        <v>11613.349666666667</v>
      </c>
      <c r="R298" s="169">
        <f>R50+R91+R132+R173+R213+R254+R295</f>
        <v>2744.6353333333336</v>
      </c>
      <c r="S298" s="169">
        <f>S50+S91+S132+S173+S213+S254+S295</f>
        <v>149.804</v>
      </c>
    </row>
    <row r="299" spans="1:19" ht="14.25" customHeight="1" x14ac:dyDescent="0.3">
      <c r="A299" s="70"/>
      <c r="B299" s="71"/>
      <c r="C299" s="71"/>
      <c r="D299" s="71"/>
      <c r="E299" s="71"/>
      <c r="F299" s="108"/>
      <c r="H299" s="102"/>
      <c r="I299" s="102"/>
      <c r="J299" s="102"/>
      <c r="K299" s="113"/>
      <c r="L299" s="152"/>
      <c r="M299" s="139"/>
      <c r="N299" s="139"/>
      <c r="O299" s="139"/>
      <c r="P299" s="139"/>
      <c r="Q299" s="139"/>
      <c r="R299" s="139"/>
      <c r="S299" s="139"/>
    </row>
    <row r="300" spans="1:19" ht="14.25" customHeight="1" x14ac:dyDescent="0.3">
      <c r="A300" s="170" t="s">
        <v>156</v>
      </c>
      <c r="B300" s="171"/>
      <c r="C300" s="172"/>
      <c r="D300" s="172"/>
      <c r="E300" s="173"/>
      <c r="F300" s="174"/>
      <c r="G300" s="108"/>
      <c r="H300" s="175"/>
      <c r="I300" s="175"/>
      <c r="J300" s="176"/>
      <c r="K300" s="177"/>
      <c r="L300" s="178"/>
      <c r="M300" s="179"/>
      <c r="N300" s="178"/>
      <c r="O300" s="178"/>
      <c r="P300" s="178"/>
      <c r="Q300" s="106"/>
    </row>
    <row r="301" spans="1:19" ht="14.25" customHeight="1" x14ac:dyDescent="0.25">
      <c r="A301" s="180" t="s">
        <v>157</v>
      </c>
      <c r="B301" s="180"/>
      <c r="C301" s="180"/>
      <c r="D301" s="180"/>
      <c r="E301" s="180"/>
      <c r="F301" s="180"/>
      <c r="G301" s="174"/>
      <c r="H301" s="180"/>
      <c r="I301" s="180"/>
      <c r="J301" s="180"/>
      <c r="K301" s="181"/>
    </row>
    <row r="302" spans="1:19" ht="14.25" customHeight="1" x14ac:dyDescent="0.3">
      <c r="A302" s="148" t="s">
        <v>158</v>
      </c>
      <c r="B302" s="61"/>
      <c r="C302" s="61"/>
      <c r="D302" s="61"/>
      <c r="E302" s="182"/>
      <c r="F302" s="41"/>
      <c r="G302" s="180"/>
      <c r="H302" s="112"/>
      <c r="I302" s="112"/>
      <c r="J302" s="113"/>
      <c r="K302" s="183"/>
      <c r="L302" s="184"/>
      <c r="M302" s="139"/>
      <c r="N302" s="139"/>
    </row>
    <row r="303" spans="1:19" ht="14.25" customHeight="1" x14ac:dyDescent="0.3">
      <c r="A303" s="148" t="s">
        <v>159</v>
      </c>
      <c r="B303" s="61"/>
      <c r="C303" s="61"/>
      <c r="D303" s="61"/>
      <c r="E303" s="182"/>
      <c r="F303" s="41"/>
      <c r="G303" s="41"/>
      <c r="H303" s="112"/>
      <c r="I303" s="112"/>
      <c r="J303" s="113"/>
      <c r="K303" s="183"/>
      <c r="L303" s="184"/>
      <c r="M303" s="139"/>
      <c r="N303" s="139"/>
    </row>
    <row r="304" spans="1:19" ht="14.25" customHeight="1" x14ac:dyDescent="0.3">
      <c r="A304" s="148" t="s">
        <v>160</v>
      </c>
      <c r="B304" s="185"/>
      <c r="C304" s="186"/>
      <c r="D304" s="61"/>
      <c r="E304" s="182"/>
      <c r="F304" s="41"/>
      <c r="G304" s="41"/>
      <c r="H304" s="112"/>
      <c r="I304" s="112"/>
      <c r="J304" s="113"/>
      <c r="K304" s="183"/>
      <c r="L304" s="184"/>
      <c r="M304" s="139"/>
      <c r="N304" s="139"/>
    </row>
  </sheetData>
  <mergeCells count="23">
    <mergeCell ref="G286:G287"/>
    <mergeCell ref="G246:G247"/>
    <mergeCell ref="A257:A258"/>
    <mergeCell ref="G272:G273"/>
    <mergeCell ref="G232:G233"/>
    <mergeCell ref="G205:G206"/>
    <mergeCell ref="A217:A218"/>
    <mergeCell ref="G192:G193"/>
    <mergeCell ref="G165:G166"/>
    <mergeCell ref="A177:A178"/>
    <mergeCell ref="G151:G152"/>
    <mergeCell ref="G124:G125"/>
    <mergeCell ref="A136:A137"/>
    <mergeCell ref="G110:G111"/>
    <mergeCell ref="G69:G70"/>
    <mergeCell ref="G83:G84"/>
    <mergeCell ref="A94:A95"/>
    <mergeCell ref="G42:G43"/>
    <mergeCell ref="A53:A54"/>
    <mergeCell ref="G28:G29"/>
    <mergeCell ref="B7:P7"/>
    <mergeCell ref="B8:O9"/>
    <mergeCell ref="A12:A13"/>
  </mergeCells>
  <pageMargins left="0" right="0" top="0.19685039370078741" bottom="0.19685039370078741" header="0.51181102362204722" footer="0.51181102362204722"/>
  <pageSetup paperSize="9" scale="72" fitToHeight="0" orientation="landscape" horizontalDpi="4294967293" r:id="rId1"/>
  <headerFooter alignWithMargins="0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5"/>
  <sheetViews>
    <sheetView topLeftCell="A256" zoomScale="90" zoomScaleNormal="90" workbookViewId="0">
      <selection activeCell="E220" sqref="E220"/>
    </sheetView>
  </sheetViews>
  <sheetFormatPr defaultRowHeight="13.2" x14ac:dyDescent="0.25"/>
  <cols>
    <col min="1" max="1" width="10.33203125" style="138" customWidth="1"/>
    <col min="2" max="2" width="13.88671875" customWidth="1"/>
    <col min="3" max="3" width="11.109375" customWidth="1"/>
    <col min="4" max="4" width="8.44140625" customWidth="1"/>
    <col min="5" max="5" width="27.109375" customWidth="1"/>
    <col min="6" max="6" width="11.5546875" customWidth="1"/>
    <col min="7" max="7" width="11.5546875" hidden="1" customWidth="1"/>
    <col min="8" max="8" width="8.109375" customWidth="1"/>
    <col min="9" max="9" width="8" customWidth="1"/>
    <col min="10" max="10" width="8.5546875" customWidth="1"/>
    <col min="11" max="11" width="9.109375" customWidth="1"/>
    <col min="12" max="12" width="7.6640625" customWidth="1"/>
    <col min="13" max="13" width="8.33203125" customWidth="1"/>
    <col min="14" max="14" width="8.109375" customWidth="1"/>
    <col min="15" max="15" width="8" customWidth="1"/>
    <col min="16" max="16" width="8.88671875" customWidth="1"/>
    <col min="17" max="17" width="9.44140625" customWidth="1"/>
    <col min="18" max="18" width="9" customWidth="1"/>
    <col min="19" max="19" width="8.109375" customWidth="1"/>
  </cols>
  <sheetData>
    <row r="1" spans="1:28" x14ac:dyDescent="0.25">
      <c r="A1" s="1"/>
      <c r="B1" s="2"/>
      <c r="C1" s="2"/>
      <c r="D1" s="2"/>
      <c r="E1" s="2"/>
      <c r="F1" s="3"/>
      <c r="G1" s="3"/>
      <c r="H1" s="2"/>
      <c r="I1" s="2"/>
      <c r="J1" s="2"/>
      <c r="K1" s="2"/>
      <c r="L1" s="4"/>
      <c r="M1" s="5" t="s">
        <v>0</v>
      </c>
      <c r="N1" s="5"/>
      <c r="O1" s="2"/>
      <c r="P1" s="2"/>
      <c r="Q1" s="2"/>
    </row>
    <row r="2" spans="1:28" x14ac:dyDescent="0.25">
      <c r="A2" s="6" t="s">
        <v>1</v>
      </c>
      <c r="B2" s="7"/>
      <c r="C2" s="2" t="s">
        <v>2</v>
      </c>
      <c r="D2" s="2"/>
      <c r="E2" s="2"/>
      <c r="K2" s="8" t="s">
        <v>3</v>
      </c>
      <c r="L2" s="9"/>
      <c r="M2" s="5" t="s">
        <v>4</v>
      </c>
      <c r="N2" s="5"/>
      <c r="O2" s="2"/>
      <c r="P2" s="2"/>
      <c r="Q2" s="2"/>
    </row>
    <row r="3" spans="1:28" x14ac:dyDescent="0.25">
      <c r="A3" s="1"/>
      <c r="B3" s="3"/>
      <c r="C3" s="2" t="s">
        <v>5</v>
      </c>
      <c r="D3" s="2"/>
      <c r="E3" s="2"/>
      <c r="K3" s="2"/>
      <c r="L3" s="4"/>
      <c r="M3" s="5"/>
      <c r="N3" s="5"/>
      <c r="O3" s="2"/>
      <c r="P3" s="2"/>
      <c r="Q3" s="2"/>
    </row>
    <row r="4" spans="1:28" x14ac:dyDescent="0.25">
      <c r="A4" s="1"/>
      <c r="B4" s="2"/>
      <c r="C4" s="2"/>
      <c r="D4" s="2"/>
      <c r="E4" s="2"/>
      <c r="F4" s="3"/>
      <c r="G4" s="3"/>
      <c r="H4" s="2"/>
      <c r="I4" s="2"/>
      <c r="J4" s="2"/>
      <c r="K4" s="2"/>
      <c r="L4" s="10"/>
      <c r="M4" s="11"/>
      <c r="N4" s="2"/>
      <c r="O4" s="2"/>
      <c r="P4" s="2"/>
      <c r="Q4" s="2"/>
    </row>
    <row r="5" spans="1:28" x14ac:dyDescent="0.25">
      <c r="A5" s="12"/>
      <c r="B5" s="5"/>
      <c r="C5" s="2"/>
      <c r="D5" s="2"/>
      <c r="E5" s="2"/>
      <c r="F5" s="3"/>
      <c r="G5" s="3"/>
      <c r="H5" s="2"/>
      <c r="I5" s="2"/>
      <c r="J5" s="2"/>
      <c r="K5" s="2"/>
      <c r="L5" s="10"/>
      <c r="M5" s="2"/>
      <c r="N5" s="2"/>
      <c r="O5" s="2"/>
      <c r="P5" s="2"/>
      <c r="Q5" s="2"/>
    </row>
    <row r="7" spans="1:28" ht="14.25" customHeight="1" x14ac:dyDescent="0.3">
      <c r="A7" s="13"/>
      <c r="B7" s="14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28" ht="14.25" customHeight="1" x14ac:dyDescent="0.3">
      <c r="A8" s="15"/>
      <c r="B8" s="16" t="s">
        <v>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/>
      <c r="R8" s="19"/>
      <c r="S8" s="18"/>
      <c r="T8" s="20"/>
      <c r="U8" s="19"/>
      <c r="V8" s="18"/>
      <c r="W8" s="18"/>
      <c r="X8" s="18"/>
      <c r="Y8" s="18"/>
      <c r="Z8" s="18"/>
      <c r="AA8" s="18"/>
      <c r="AB8" s="18"/>
    </row>
    <row r="9" spans="1:28" ht="14.25" customHeight="1" x14ac:dyDescent="0.3">
      <c r="A9" s="2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2"/>
      <c r="Q9" s="18"/>
      <c r="R9" s="19"/>
      <c r="S9" s="18"/>
      <c r="T9" s="20"/>
      <c r="U9" s="19"/>
      <c r="V9" s="18"/>
      <c r="W9" s="18"/>
      <c r="X9" s="18"/>
      <c r="Y9" s="18"/>
      <c r="Z9" s="18"/>
      <c r="AA9" s="18"/>
      <c r="AB9" s="18"/>
    </row>
    <row r="10" spans="1:28" ht="14.25" customHeight="1" x14ac:dyDescent="0.3">
      <c r="A10" s="23" t="s">
        <v>8</v>
      </c>
      <c r="B10" s="24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2"/>
      <c r="Q10" s="18"/>
      <c r="R10" s="19"/>
      <c r="S10" s="18"/>
      <c r="T10" s="20"/>
      <c r="U10" s="19"/>
      <c r="V10" s="18"/>
      <c r="W10" s="18"/>
      <c r="X10" s="18"/>
      <c r="Y10" s="18"/>
      <c r="Z10" s="18"/>
      <c r="AA10" s="18"/>
      <c r="AB10" s="18"/>
    </row>
    <row r="11" spans="1:28" ht="17.25" customHeight="1" x14ac:dyDescent="0.3">
      <c r="A11" s="25"/>
      <c r="B11" s="26" t="s">
        <v>178</v>
      </c>
      <c r="C11" s="27">
        <v>44816</v>
      </c>
      <c r="D11" s="26"/>
      <c r="E11" s="26"/>
      <c r="F11" s="26"/>
      <c r="G11" s="2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28" ht="14.25" customHeight="1" x14ac:dyDescent="0.3">
      <c r="A12" s="29" t="s">
        <v>11</v>
      </c>
      <c r="B12" s="26" t="s">
        <v>12</v>
      </c>
      <c r="C12" s="26"/>
      <c r="D12" s="26"/>
      <c r="E12" s="26"/>
      <c r="F12" s="30" t="s">
        <v>13</v>
      </c>
      <c r="G12" s="30" t="s">
        <v>14</v>
      </c>
      <c r="H12" s="30" t="s">
        <v>15</v>
      </c>
      <c r="I12" s="30" t="s">
        <v>16</v>
      </c>
      <c r="J12" s="31" t="s">
        <v>17</v>
      </c>
      <c r="K12" s="30" t="s">
        <v>18</v>
      </c>
      <c r="L12" s="32" t="s">
        <v>19</v>
      </c>
      <c r="M12" s="32" t="s">
        <v>20</v>
      </c>
      <c r="N12" s="32" t="s">
        <v>21</v>
      </c>
      <c r="O12" s="32" t="s">
        <v>22</v>
      </c>
      <c r="P12" s="32" t="s">
        <v>23</v>
      </c>
      <c r="Q12" s="32" t="s">
        <v>24</v>
      </c>
      <c r="R12" s="32" t="s">
        <v>25</v>
      </c>
      <c r="S12" s="32" t="s">
        <v>26</v>
      </c>
    </row>
    <row r="13" spans="1:28" ht="14.25" customHeight="1" x14ac:dyDescent="0.3">
      <c r="A13" s="33"/>
      <c r="B13" s="26"/>
      <c r="C13" s="26"/>
      <c r="D13" s="26"/>
      <c r="E13" s="26"/>
      <c r="F13" s="34"/>
      <c r="G13" s="34"/>
      <c r="H13" s="34"/>
      <c r="I13" s="34"/>
      <c r="J13" s="34"/>
      <c r="K13" s="35"/>
      <c r="L13" s="36"/>
      <c r="M13" s="37"/>
      <c r="N13" s="37"/>
      <c r="O13" s="37"/>
      <c r="P13" s="37"/>
      <c r="Q13" s="37"/>
      <c r="R13" s="37"/>
      <c r="S13" s="37"/>
    </row>
    <row r="14" spans="1:28" ht="14.25" customHeight="1" x14ac:dyDescent="0.3">
      <c r="A14" s="25"/>
      <c r="B14" s="26" t="s">
        <v>27</v>
      </c>
      <c r="C14" s="26"/>
      <c r="D14" s="26"/>
      <c r="E14" s="26"/>
      <c r="F14" s="34"/>
      <c r="G14" s="34"/>
      <c r="H14" s="34"/>
      <c r="I14" s="34"/>
      <c r="J14" s="34"/>
      <c r="K14" s="35"/>
      <c r="L14" s="37"/>
      <c r="M14" s="37"/>
      <c r="N14" s="37"/>
      <c r="O14" s="37"/>
      <c r="P14" s="37"/>
      <c r="Q14" s="37"/>
      <c r="R14" s="37"/>
      <c r="S14" s="37"/>
    </row>
    <row r="15" spans="1:28" ht="14.25" customHeight="1" x14ac:dyDescent="0.3">
      <c r="A15" s="38" t="s">
        <v>28</v>
      </c>
      <c r="B15" s="35" t="s">
        <v>212</v>
      </c>
      <c r="C15" s="35"/>
      <c r="D15" s="26"/>
      <c r="E15" s="39"/>
      <c r="F15" s="187" t="s">
        <v>192</v>
      </c>
      <c r="G15" s="41">
        <v>5</v>
      </c>
      <c r="H15" s="42">
        <v>6.58</v>
      </c>
      <c r="I15" s="42">
        <v>6.65</v>
      </c>
      <c r="J15" s="43"/>
      <c r="K15" s="44">
        <v>85.8</v>
      </c>
      <c r="L15" s="43">
        <v>0.02</v>
      </c>
      <c r="M15" s="45">
        <v>0.18</v>
      </c>
      <c r="N15" s="45">
        <v>52.5</v>
      </c>
      <c r="O15" s="45"/>
      <c r="P15" s="46">
        <v>250</v>
      </c>
      <c r="Q15" s="46">
        <v>150</v>
      </c>
      <c r="R15" s="46">
        <v>13.75</v>
      </c>
      <c r="S15" s="46">
        <v>0.18</v>
      </c>
    </row>
    <row r="16" spans="1:28" ht="14.25" customHeight="1" x14ac:dyDescent="0.3">
      <c r="A16" s="47" t="s">
        <v>96</v>
      </c>
      <c r="B16" s="35" t="s">
        <v>126</v>
      </c>
      <c r="C16" s="35"/>
      <c r="D16" s="26"/>
      <c r="E16" s="26"/>
      <c r="F16" s="48">
        <v>200</v>
      </c>
      <c r="G16" s="49"/>
      <c r="H16" s="119">
        <v>37.24</v>
      </c>
      <c r="I16" s="43">
        <v>26.67</v>
      </c>
      <c r="J16" s="43">
        <v>50.97</v>
      </c>
      <c r="K16" s="44">
        <v>594.4</v>
      </c>
      <c r="L16" s="50">
        <v>0.14000000000000001</v>
      </c>
      <c r="M16" s="50">
        <v>0.78</v>
      </c>
      <c r="N16" s="50">
        <v>92.6</v>
      </c>
      <c r="O16" s="50">
        <v>0.94</v>
      </c>
      <c r="P16" s="50">
        <v>386.9</v>
      </c>
      <c r="Q16" s="50">
        <v>486.5</v>
      </c>
      <c r="R16" s="50">
        <v>54.6</v>
      </c>
      <c r="S16" s="50">
        <v>1.46</v>
      </c>
    </row>
    <row r="17" spans="1:19" ht="14.25" customHeight="1" x14ac:dyDescent="0.25">
      <c r="A17" s="51" t="s">
        <v>32</v>
      </c>
      <c r="B17" s="52" t="s">
        <v>33</v>
      </c>
      <c r="C17" s="53"/>
      <c r="D17" s="53"/>
      <c r="F17" s="54">
        <v>200</v>
      </c>
      <c r="G17" s="55">
        <v>10</v>
      </c>
      <c r="H17" s="56">
        <v>0.56999999999999995</v>
      </c>
      <c r="I17" s="56">
        <v>0.06</v>
      </c>
      <c r="J17" s="56">
        <v>30.2</v>
      </c>
      <c r="K17" s="57">
        <v>123.6</v>
      </c>
      <c r="L17" s="57">
        <v>2E-3</v>
      </c>
      <c r="M17" s="58">
        <v>1.1000000000000001</v>
      </c>
      <c r="N17" s="59"/>
      <c r="O17" s="58"/>
      <c r="P17" s="58">
        <v>15.7</v>
      </c>
      <c r="Q17" s="58">
        <v>16.3</v>
      </c>
      <c r="R17" s="58">
        <v>3.36</v>
      </c>
      <c r="S17" s="58">
        <v>0.37</v>
      </c>
    </row>
    <row r="18" spans="1:19" s="63" customFormat="1" ht="29.25" customHeight="1" x14ac:dyDescent="0.3">
      <c r="A18" s="60" t="s">
        <v>34</v>
      </c>
      <c r="B18" s="61" t="s">
        <v>35</v>
      </c>
      <c r="C18" s="61"/>
      <c r="D18" s="61"/>
      <c r="E18" s="61"/>
      <c r="F18" s="40">
        <v>50</v>
      </c>
      <c r="G18" s="49">
        <v>5</v>
      </c>
      <c r="H18" s="43">
        <v>7.11</v>
      </c>
      <c r="I18" s="43">
        <v>0.9</v>
      </c>
      <c r="J18" s="43">
        <v>43.5</v>
      </c>
      <c r="K18" s="62">
        <v>211.5</v>
      </c>
      <c r="L18" s="45">
        <v>0.15</v>
      </c>
      <c r="M18" s="45"/>
      <c r="N18" s="45"/>
      <c r="O18" s="45">
        <v>1.2</v>
      </c>
      <c r="P18" s="45">
        <v>20.7</v>
      </c>
      <c r="Q18" s="45">
        <v>78.3</v>
      </c>
      <c r="R18" s="45">
        <v>29.7</v>
      </c>
      <c r="S18" s="45">
        <v>1.8</v>
      </c>
    </row>
    <row r="19" spans="1:19" s="63" customFormat="1" ht="29.25" customHeight="1" x14ac:dyDescent="0.25">
      <c r="A19" s="51" t="s">
        <v>36</v>
      </c>
      <c r="B19" s="53" t="s">
        <v>73</v>
      </c>
      <c r="C19" s="53"/>
      <c r="D19" s="53"/>
      <c r="E19"/>
      <c r="F19" s="64">
        <v>150</v>
      </c>
      <c r="G19" s="65">
        <v>10</v>
      </c>
      <c r="H19" s="19">
        <v>0.8</v>
      </c>
      <c r="I19" s="19">
        <v>0.8</v>
      </c>
      <c r="J19" s="18">
        <v>19.600000000000001</v>
      </c>
      <c r="K19" s="20">
        <v>64</v>
      </c>
      <c r="L19" s="66">
        <v>0.06</v>
      </c>
      <c r="M19" s="67">
        <v>20</v>
      </c>
      <c r="N19" s="68"/>
      <c r="O19" s="69">
        <v>0.4</v>
      </c>
      <c r="P19" s="69">
        <v>32</v>
      </c>
      <c r="Q19" s="69">
        <v>22</v>
      </c>
      <c r="R19" s="69">
        <v>18</v>
      </c>
      <c r="S19" s="69">
        <v>4.4000000000000004</v>
      </c>
    </row>
    <row r="20" spans="1:19" ht="26.25" customHeight="1" x14ac:dyDescent="0.3">
      <c r="A20" s="70"/>
      <c r="B20" s="71" t="s">
        <v>38</v>
      </c>
      <c r="C20" s="61"/>
      <c r="D20" s="61"/>
      <c r="E20" s="61"/>
      <c r="F20" s="72">
        <f>50+400+200</f>
        <v>650</v>
      </c>
      <c r="G20" s="72">
        <f>SUM(G15:G19)</f>
        <v>30</v>
      </c>
      <c r="H20" s="72">
        <f>SUM(H15:H19)</f>
        <v>52.3</v>
      </c>
      <c r="I20" s="72">
        <f t="shared" ref="I20:S20" si="0">SUM(I15:I19)</f>
        <v>35.08</v>
      </c>
      <c r="J20" s="72">
        <f t="shared" si="0"/>
        <v>144.27000000000001</v>
      </c>
      <c r="K20" s="72">
        <f t="shared" si="0"/>
        <v>1079.3</v>
      </c>
      <c r="L20" s="72">
        <f t="shared" si="0"/>
        <v>0.372</v>
      </c>
      <c r="M20" s="72">
        <f t="shared" si="0"/>
        <v>22.06</v>
      </c>
      <c r="N20" s="72">
        <f t="shared" si="0"/>
        <v>145.1</v>
      </c>
      <c r="O20" s="72">
        <f t="shared" si="0"/>
        <v>2.5399999999999996</v>
      </c>
      <c r="P20" s="72">
        <f t="shared" si="0"/>
        <v>705.30000000000007</v>
      </c>
      <c r="Q20" s="72">
        <f t="shared" si="0"/>
        <v>753.09999999999991</v>
      </c>
      <c r="R20" s="72">
        <f t="shared" si="0"/>
        <v>119.41</v>
      </c>
      <c r="S20" s="72">
        <f t="shared" si="0"/>
        <v>8.2100000000000009</v>
      </c>
    </row>
    <row r="21" spans="1:19" ht="15.75" customHeight="1" x14ac:dyDescent="0.3">
      <c r="A21" s="70"/>
      <c r="B21" s="71"/>
      <c r="C21" s="61"/>
      <c r="D21" s="61"/>
      <c r="E21" s="61"/>
      <c r="F21" s="40"/>
      <c r="G21" s="40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4.25" customHeight="1" x14ac:dyDescent="0.3">
      <c r="A22" s="70"/>
      <c r="B22" s="71" t="s">
        <v>39</v>
      </c>
      <c r="C22" s="71"/>
      <c r="D22" s="71"/>
      <c r="E22" s="71"/>
      <c r="F22" s="73"/>
      <c r="G22" s="73"/>
      <c r="H22" s="72"/>
      <c r="I22" s="72"/>
      <c r="J22" s="72"/>
      <c r="K22" s="74"/>
      <c r="L22" s="37"/>
      <c r="M22" s="37"/>
      <c r="N22" s="37"/>
      <c r="O22" s="37"/>
      <c r="P22" s="37"/>
      <c r="Q22" s="37"/>
      <c r="R22" s="37"/>
      <c r="S22" s="37"/>
    </row>
    <row r="23" spans="1:19" ht="14.25" customHeight="1" x14ac:dyDescent="0.3">
      <c r="A23" s="75" t="s">
        <v>40</v>
      </c>
      <c r="B23" s="76" t="s">
        <v>41</v>
      </c>
      <c r="C23" s="76"/>
      <c r="D23" s="76"/>
      <c r="F23" s="77">
        <v>100</v>
      </c>
      <c r="G23" s="78">
        <v>25</v>
      </c>
      <c r="H23" s="79">
        <v>1.27</v>
      </c>
      <c r="I23" s="79">
        <v>7.1</v>
      </c>
      <c r="J23" s="79">
        <v>13.07</v>
      </c>
      <c r="K23" s="79">
        <v>121.22</v>
      </c>
      <c r="L23" s="80">
        <v>0.02</v>
      </c>
      <c r="M23" s="80">
        <v>7.52</v>
      </c>
      <c r="N23" s="81"/>
      <c r="O23" s="80"/>
      <c r="P23" s="80">
        <v>34.15</v>
      </c>
      <c r="Q23" s="80">
        <v>37.119999999999997</v>
      </c>
      <c r="R23" s="80">
        <v>19.63</v>
      </c>
      <c r="S23" s="80">
        <v>1.73</v>
      </c>
    </row>
    <row r="24" spans="1:19" ht="14.25" customHeight="1" x14ac:dyDescent="0.3">
      <c r="A24" s="60" t="s">
        <v>74</v>
      </c>
      <c r="B24" s="82" t="s">
        <v>43</v>
      </c>
      <c r="C24" s="82"/>
      <c r="D24" s="82"/>
      <c r="E24" s="82"/>
      <c r="F24" s="40">
        <v>250</v>
      </c>
      <c r="G24" s="49">
        <v>25</v>
      </c>
      <c r="H24" s="41">
        <v>2.69</v>
      </c>
      <c r="I24" s="41">
        <v>2.84</v>
      </c>
      <c r="J24" s="41">
        <v>17.14</v>
      </c>
      <c r="K24" s="41">
        <v>104.75</v>
      </c>
      <c r="L24" s="45">
        <v>0.11</v>
      </c>
      <c r="M24" s="45" t="s">
        <v>76</v>
      </c>
      <c r="N24" s="45"/>
      <c r="O24" s="45">
        <v>1.42</v>
      </c>
      <c r="P24" s="45">
        <v>24.6</v>
      </c>
      <c r="Q24" s="45">
        <v>66.650000000000006</v>
      </c>
      <c r="R24" s="45">
        <v>27</v>
      </c>
      <c r="S24" s="45">
        <v>1.08</v>
      </c>
    </row>
    <row r="25" spans="1:19" ht="14.25" customHeight="1" x14ac:dyDescent="0.3">
      <c r="A25" s="38" t="s">
        <v>45</v>
      </c>
      <c r="B25" s="61" t="s">
        <v>224</v>
      </c>
      <c r="C25" s="61"/>
      <c r="D25" s="83"/>
      <c r="E25" s="83"/>
      <c r="F25" s="48" t="s">
        <v>47</v>
      </c>
      <c r="G25" s="49">
        <v>45</v>
      </c>
      <c r="H25" s="42">
        <v>23.4</v>
      </c>
      <c r="I25" s="42">
        <v>18.559999999999999</v>
      </c>
      <c r="J25" s="43">
        <v>0.36</v>
      </c>
      <c r="K25" s="44">
        <v>262</v>
      </c>
      <c r="L25" s="50">
        <v>0.04</v>
      </c>
      <c r="M25" s="50">
        <v>2.36</v>
      </c>
      <c r="N25" s="50">
        <v>58.2</v>
      </c>
      <c r="O25" s="50">
        <v>0.92</v>
      </c>
      <c r="P25" s="50">
        <v>53.6</v>
      </c>
      <c r="Q25" s="50">
        <v>164</v>
      </c>
      <c r="R25" s="50">
        <v>20.28</v>
      </c>
      <c r="S25" s="50">
        <v>1.88</v>
      </c>
    </row>
    <row r="26" spans="1:19" ht="14.25" customHeight="1" x14ac:dyDescent="0.3">
      <c r="A26" s="70"/>
      <c r="B26" s="61" t="s">
        <v>48</v>
      </c>
      <c r="C26" s="61"/>
      <c r="D26" s="61"/>
      <c r="E26" s="61"/>
      <c r="F26" s="40">
        <v>180</v>
      </c>
      <c r="G26" s="49"/>
      <c r="H26" s="43">
        <v>2.79</v>
      </c>
      <c r="I26" s="43">
        <v>3.42</v>
      </c>
      <c r="J26" s="84">
        <v>6.01</v>
      </c>
      <c r="K26" s="44">
        <v>65.37</v>
      </c>
      <c r="L26" s="50">
        <v>1.7000000000000001E-2</v>
      </c>
      <c r="M26" s="50">
        <v>40.97</v>
      </c>
      <c r="N26" s="50">
        <v>16.37</v>
      </c>
      <c r="O26" s="50"/>
      <c r="P26" s="50">
        <v>7.38</v>
      </c>
      <c r="Q26" s="50">
        <v>10.08</v>
      </c>
      <c r="R26" s="50">
        <v>4.1539999999999999</v>
      </c>
      <c r="S26" s="50">
        <v>0.216</v>
      </c>
    </row>
    <row r="27" spans="1:19" ht="14.25" customHeight="1" x14ac:dyDescent="0.25">
      <c r="A27" s="85">
        <v>376</v>
      </c>
      <c r="B27" s="63" t="s">
        <v>186</v>
      </c>
      <c r="C27" s="63"/>
      <c r="D27" s="63"/>
      <c r="E27" s="63"/>
      <c r="F27" s="67">
        <v>200</v>
      </c>
      <c r="G27" s="86">
        <v>10</v>
      </c>
      <c r="H27" s="87">
        <v>7.0000000000000007E-2</v>
      </c>
      <c r="I27" s="87">
        <v>0.02</v>
      </c>
      <c r="J27" s="87">
        <v>15</v>
      </c>
      <c r="K27" s="87">
        <v>60</v>
      </c>
      <c r="L27" s="87"/>
      <c r="M27" s="87">
        <v>0.03</v>
      </c>
      <c r="N27" s="88"/>
      <c r="O27" s="88"/>
      <c r="P27" s="88">
        <v>11.1</v>
      </c>
      <c r="Q27" s="88">
        <v>2.8</v>
      </c>
      <c r="R27" s="88">
        <v>1.4</v>
      </c>
      <c r="S27" s="88">
        <v>0.28000000000000003</v>
      </c>
    </row>
    <row r="28" spans="1:19" s="92" customFormat="1" ht="14.25" customHeight="1" x14ac:dyDescent="0.25">
      <c r="A28" s="89" t="s">
        <v>50</v>
      </c>
      <c r="B28" s="90" t="s">
        <v>51</v>
      </c>
      <c r="C28" s="90"/>
      <c r="D28" s="91"/>
      <c r="F28" s="93">
        <v>50</v>
      </c>
      <c r="G28" s="94">
        <v>5</v>
      </c>
      <c r="H28" s="95">
        <v>3.95</v>
      </c>
      <c r="I28" s="95">
        <v>0.5</v>
      </c>
      <c r="J28" s="95">
        <v>24.17</v>
      </c>
      <c r="K28" s="96">
        <v>117.5</v>
      </c>
      <c r="L28" s="95">
        <v>0.09</v>
      </c>
      <c r="M28" s="58"/>
      <c r="N28" s="59"/>
      <c r="O28" s="58">
        <v>0.67</v>
      </c>
      <c r="P28" s="58">
        <v>11.5</v>
      </c>
      <c r="Q28" s="58">
        <v>43.5</v>
      </c>
      <c r="R28" s="58">
        <v>16.5</v>
      </c>
      <c r="S28" s="58">
        <v>1</v>
      </c>
    </row>
    <row r="29" spans="1:19" s="92" customFormat="1" ht="14.25" customHeight="1" x14ac:dyDescent="0.3">
      <c r="A29" s="89" t="s">
        <v>52</v>
      </c>
      <c r="B29" s="61" t="s">
        <v>53</v>
      </c>
      <c r="C29" s="61"/>
      <c r="D29" s="61"/>
      <c r="E29" s="61"/>
      <c r="F29" s="97">
        <v>50</v>
      </c>
      <c r="G29" s="94"/>
      <c r="H29" s="43">
        <v>4.95</v>
      </c>
      <c r="I29" s="43">
        <v>0.9</v>
      </c>
      <c r="J29" s="43">
        <v>29.7</v>
      </c>
      <c r="K29" s="43">
        <v>148.5</v>
      </c>
      <c r="L29" s="43">
        <v>0.13</v>
      </c>
      <c r="M29" s="43">
        <v>0</v>
      </c>
      <c r="N29" s="43"/>
      <c r="O29" s="43"/>
      <c r="P29" s="43">
        <v>21.75</v>
      </c>
      <c r="Q29" s="43">
        <v>112.5</v>
      </c>
      <c r="R29" s="43">
        <v>35.25</v>
      </c>
      <c r="S29" s="43">
        <v>2.93</v>
      </c>
    </row>
    <row r="30" spans="1:19" ht="15" customHeight="1" x14ac:dyDescent="0.3">
      <c r="A30" s="70"/>
      <c r="B30" s="71" t="s">
        <v>38</v>
      </c>
      <c r="C30" s="71"/>
      <c r="D30" s="71"/>
      <c r="E30" s="71"/>
      <c r="F30" s="73">
        <f>SUM(F23:G29)</f>
        <v>940</v>
      </c>
      <c r="G30" s="72" t="e">
        <f>G23+G24+G25+#REF!+G27+G28</f>
        <v>#REF!</v>
      </c>
      <c r="H30" s="72">
        <f>SUM(H24:H29)</f>
        <v>37.85</v>
      </c>
      <c r="I30" s="72">
        <f>SUM(I24:I29)</f>
        <v>26.24</v>
      </c>
      <c r="J30" s="72">
        <f>SUM(J24:J29)</f>
        <v>92.38</v>
      </c>
      <c r="K30" s="72">
        <f>SUM(K24:K29)</f>
        <v>758.12</v>
      </c>
      <c r="L30" s="72">
        <f>SUM(L24:L29)</f>
        <v>0.38700000000000001</v>
      </c>
      <c r="M30" s="72">
        <f>SUM(M24:M29)</f>
        <v>43.36</v>
      </c>
      <c r="N30" s="72">
        <f>SUM(N24:N29)</f>
        <v>74.570000000000007</v>
      </c>
      <c r="O30" s="72">
        <f>SUM(O24:O29)</f>
        <v>3.01</v>
      </c>
      <c r="P30" s="72">
        <f>SUM(P24:P29)</f>
        <v>129.93</v>
      </c>
      <c r="Q30" s="72">
        <f>SUM(Q24:Q29)</f>
        <v>399.53000000000003</v>
      </c>
      <c r="R30" s="72">
        <f>SUM(R24:R29)</f>
        <v>104.584</v>
      </c>
      <c r="S30" s="72">
        <f>SUM(S24:S29)</f>
        <v>7.386000000000001</v>
      </c>
    </row>
    <row r="31" spans="1:19" ht="15" customHeight="1" x14ac:dyDescent="0.3">
      <c r="A31" s="70"/>
      <c r="B31" s="71"/>
      <c r="C31" s="71"/>
      <c r="D31" s="71"/>
      <c r="E31" s="71"/>
      <c r="F31" s="7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4.25" customHeight="1" x14ac:dyDescent="0.3">
      <c r="A32" s="70"/>
      <c r="B32" s="71" t="s">
        <v>54</v>
      </c>
      <c r="C32" s="71"/>
      <c r="D32" s="71"/>
      <c r="E32" s="71"/>
      <c r="F32" s="73"/>
      <c r="G32" s="73"/>
      <c r="H32" s="72"/>
      <c r="I32" s="72"/>
      <c r="J32" s="72"/>
      <c r="K32" s="74"/>
      <c r="L32" s="37"/>
      <c r="M32" s="37"/>
      <c r="N32" s="37"/>
      <c r="O32" s="37"/>
      <c r="P32" s="37"/>
      <c r="Q32" s="37"/>
      <c r="R32" s="37"/>
      <c r="S32" s="37"/>
    </row>
    <row r="33" spans="1:19" ht="23.25" customHeight="1" x14ac:dyDescent="0.3">
      <c r="A33" s="98" t="s">
        <v>55</v>
      </c>
      <c r="B33" s="61" t="s">
        <v>56</v>
      </c>
      <c r="C33" s="83"/>
      <c r="D33" s="83"/>
      <c r="E33" s="83"/>
      <c r="F33" s="48">
        <v>50</v>
      </c>
      <c r="G33" s="41">
        <v>43</v>
      </c>
      <c r="H33" s="43">
        <v>3.3933333333333331</v>
      </c>
      <c r="I33" s="43">
        <v>6.98</v>
      </c>
      <c r="J33" s="43">
        <v>21.073333333333334</v>
      </c>
      <c r="K33" s="43">
        <v>160.5</v>
      </c>
      <c r="L33" s="43">
        <v>0.06</v>
      </c>
      <c r="M33" s="43">
        <v>0</v>
      </c>
      <c r="N33" s="43">
        <v>0</v>
      </c>
      <c r="O33" s="43">
        <v>0</v>
      </c>
      <c r="P33" s="43">
        <v>10.653333333333334</v>
      </c>
      <c r="Q33" s="43">
        <v>38.4</v>
      </c>
      <c r="R33" s="43">
        <v>14.133333333333333</v>
      </c>
      <c r="S33" s="43">
        <v>0.70000000000000007</v>
      </c>
    </row>
    <row r="34" spans="1:19" s="92" customFormat="1" ht="14.25" customHeight="1" x14ac:dyDescent="0.3">
      <c r="A34" s="47">
        <v>348</v>
      </c>
      <c r="B34" s="99" t="s">
        <v>57</v>
      </c>
      <c r="C34" s="99"/>
      <c r="D34" s="99"/>
      <c r="E34" s="99"/>
      <c r="F34" s="100">
        <v>200</v>
      </c>
      <c r="G34" s="41">
        <v>10</v>
      </c>
      <c r="H34" s="101">
        <v>1.35</v>
      </c>
      <c r="I34" s="101">
        <v>0.08</v>
      </c>
      <c r="J34" s="101">
        <v>27.85</v>
      </c>
      <c r="K34" s="101">
        <v>122.2</v>
      </c>
      <c r="L34" s="101"/>
      <c r="M34" s="101"/>
      <c r="N34" s="101"/>
      <c r="O34" s="101"/>
      <c r="P34" s="101"/>
      <c r="Q34" s="101"/>
      <c r="R34" s="101"/>
      <c r="S34" s="101"/>
    </row>
    <row r="35" spans="1:19" ht="14.25" customHeight="1" x14ac:dyDescent="0.3">
      <c r="A35" s="70"/>
      <c r="B35" s="71" t="s">
        <v>38</v>
      </c>
      <c r="C35" s="71"/>
      <c r="D35" s="71"/>
      <c r="E35" s="71"/>
      <c r="F35" s="73">
        <f>SUM(F33:F34)</f>
        <v>250</v>
      </c>
      <c r="G35" s="72">
        <f>SUM(G33:G34)</f>
        <v>53</v>
      </c>
      <c r="H35" s="72">
        <f t="shared" ref="H35:S35" si="1">SUM(H33:H34)</f>
        <v>4.7433333333333332</v>
      </c>
      <c r="I35" s="72">
        <f t="shared" si="1"/>
        <v>7.0600000000000005</v>
      </c>
      <c r="J35" s="72">
        <f t="shared" si="1"/>
        <v>48.923333333333332</v>
      </c>
      <c r="K35" s="72">
        <f t="shared" si="1"/>
        <v>282.7</v>
      </c>
      <c r="L35" s="72">
        <f t="shared" si="1"/>
        <v>0.06</v>
      </c>
      <c r="M35" s="72">
        <f t="shared" si="1"/>
        <v>0</v>
      </c>
      <c r="N35" s="72">
        <f t="shared" si="1"/>
        <v>0</v>
      </c>
      <c r="O35" s="72">
        <f t="shared" si="1"/>
        <v>0</v>
      </c>
      <c r="P35" s="72">
        <f t="shared" si="1"/>
        <v>10.653333333333334</v>
      </c>
      <c r="Q35" s="72">
        <f t="shared" si="1"/>
        <v>38.4</v>
      </c>
      <c r="R35" s="72">
        <f t="shared" si="1"/>
        <v>14.133333333333333</v>
      </c>
      <c r="S35" s="72">
        <f t="shared" si="1"/>
        <v>0.70000000000000007</v>
      </c>
    </row>
    <row r="36" spans="1:19" ht="14.25" customHeight="1" x14ac:dyDescent="0.3">
      <c r="A36" s="70"/>
      <c r="B36" s="71"/>
      <c r="C36" s="71"/>
      <c r="D36" s="71"/>
      <c r="E36" s="71"/>
      <c r="F36" s="73"/>
      <c r="G36" s="73"/>
      <c r="H36" s="72"/>
      <c r="I36" s="72"/>
      <c r="J36" s="102"/>
      <c r="K36" s="74"/>
      <c r="L36" s="37"/>
      <c r="M36" s="37"/>
      <c r="N36" s="37"/>
      <c r="O36" s="37"/>
      <c r="P36" s="37"/>
      <c r="Q36" s="37"/>
      <c r="R36" s="37"/>
      <c r="S36" s="37"/>
    </row>
    <row r="37" spans="1:19" ht="14.25" customHeight="1" x14ac:dyDescent="0.3">
      <c r="A37" s="70"/>
      <c r="B37" s="71" t="s">
        <v>58</v>
      </c>
      <c r="C37" s="71"/>
      <c r="D37" s="71"/>
      <c r="E37" s="71"/>
      <c r="F37" s="73"/>
      <c r="G37" s="73"/>
      <c r="H37" s="72"/>
      <c r="I37" s="72"/>
      <c r="J37" s="102"/>
      <c r="K37" s="74"/>
      <c r="L37" s="37"/>
      <c r="M37" s="37"/>
      <c r="N37" s="37"/>
      <c r="O37" s="37"/>
      <c r="P37" s="37"/>
      <c r="Q37" s="37"/>
      <c r="R37" s="37"/>
      <c r="S37" s="37"/>
    </row>
    <row r="38" spans="1:19" s="63" customFormat="1" ht="14.25" customHeight="1" x14ac:dyDescent="0.3">
      <c r="A38" s="70"/>
      <c r="B38" s="61" t="s">
        <v>60</v>
      </c>
      <c r="C38" s="61"/>
      <c r="D38" s="61"/>
      <c r="E38" s="61"/>
      <c r="F38" s="40">
        <v>100</v>
      </c>
      <c r="G38" s="49">
        <v>20</v>
      </c>
      <c r="H38" s="41">
        <v>1.06</v>
      </c>
      <c r="I38" s="41">
        <v>0.17</v>
      </c>
      <c r="J38" s="112">
        <v>8.52</v>
      </c>
      <c r="K38" s="113">
        <v>39.9</v>
      </c>
      <c r="L38" s="37">
        <v>0.05</v>
      </c>
      <c r="M38" s="37">
        <v>4.38</v>
      </c>
      <c r="N38" s="37">
        <v>0.35</v>
      </c>
      <c r="O38" s="37">
        <v>23.99</v>
      </c>
      <c r="P38" s="37">
        <v>44.53</v>
      </c>
      <c r="Q38" s="37">
        <v>30.39</v>
      </c>
      <c r="R38" s="37">
        <v>1.07</v>
      </c>
      <c r="S38" s="37"/>
    </row>
    <row r="39" spans="1:19" ht="14.25" customHeight="1" x14ac:dyDescent="0.3">
      <c r="A39" s="114" t="s">
        <v>87</v>
      </c>
      <c r="B39" s="115" t="s">
        <v>165</v>
      </c>
      <c r="C39" s="63"/>
      <c r="D39" s="63"/>
      <c r="E39" s="63"/>
      <c r="F39" s="69" t="s">
        <v>47</v>
      </c>
      <c r="G39" s="49"/>
      <c r="H39" s="69">
        <v>11.13</v>
      </c>
      <c r="I39" s="69">
        <v>7.57</v>
      </c>
      <c r="J39" s="69">
        <v>6.94</v>
      </c>
      <c r="K39" s="69">
        <v>140</v>
      </c>
      <c r="L39" s="69">
        <v>0.05</v>
      </c>
      <c r="M39" s="69"/>
      <c r="N39" s="69">
        <v>12</v>
      </c>
      <c r="O39" s="69">
        <v>0.52</v>
      </c>
      <c r="P39" s="69">
        <v>11.6</v>
      </c>
      <c r="Q39" s="69">
        <v>106</v>
      </c>
      <c r="R39" s="69">
        <v>19.8</v>
      </c>
      <c r="S39" s="69">
        <v>0.95</v>
      </c>
    </row>
    <row r="40" spans="1:19" ht="14.25" customHeight="1" x14ac:dyDescent="0.3">
      <c r="A40" s="70" t="s">
        <v>88</v>
      </c>
      <c r="B40" s="61" t="s">
        <v>62</v>
      </c>
      <c r="C40" s="61"/>
      <c r="D40" s="61"/>
      <c r="E40" s="61"/>
      <c r="F40" s="40">
        <v>180</v>
      </c>
      <c r="G40" s="49">
        <v>22.45</v>
      </c>
      <c r="H40" s="43">
        <v>2.79</v>
      </c>
      <c r="I40" s="43">
        <v>3.42</v>
      </c>
      <c r="J40" s="84">
        <v>6.01</v>
      </c>
      <c r="K40" s="44">
        <v>65.37</v>
      </c>
      <c r="L40" s="50">
        <v>1.7000000000000001E-2</v>
      </c>
      <c r="M40" s="50">
        <v>40.97</v>
      </c>
      <c r="N40" s="50">
        <v>16.37</v>
      </c>
      <c r="O40" s="50"/>
      <c r="P40" s="50">
        <v>7.38</v>
      </c>
      <c r="Q40" s="50">
        <v>10.08</v>
      </c>
      <c r="R40" s="50">
        <v>4.1539999999999999</v>
      </c>
      <c r="S40" s="50">
        <v>0.216</v>
      </c>
    </row>
    <row r="41" spans="1:19" ht="14.25" customHeight="1" x14ac:dyDescent="0.3">
      <c r="A41" s="70" t="s">
        <v>91</v>
      </c>
      <c r="B41" s="63" t="s">
        <v>186</v>
      </c>
      <c r="C41" s="61"/>
      <c r="D41" s="61"/>
      <c r="E41" s="61"/>
      <c r="F41" s="40">
        <v>200</v>
      </c>
      <c r="G41" s="49">
        <v>10</v>
      </c>
      <c r="H41" s="43">
        <v>0.45</v>
      </c>
      <c r="I41" s="43">
        <v>0.1</v>
      </c>
      <c r="J41" s="84">
        <v>33.99</v>
      </c>
      <c r="K41" s="44">
        <v>141.19999999999999</v>
      </c>
      <c r="L41" s="50">
        <v>0.02</v>
      </c>
      <c r="M41" s="50">
        <v>12</v>
      </c>
      <c r="N41" s="50"/>
      <c r="O41" s="50"/>
      <c r="P41" s="50">
        <v>23.02</v>
      </c>
      <c r="Q41" s="50">
        <v>11.5</v>
      </c>
      <c r="R41" s="50">
        <v>7.63</v>
      </c>
      <c r="S41" s="50">
        <v>0.24</v>
      </c>
    </row>
    <row r="42" spans="1:19" s="92" customFormat="1" ht="14.25" customHeight="1" x14ac:dyDescent="0.25">
      <c r="A42" s="89" t="s">
        <v>50</v>
      </c>
      <c r="B42" s="90" t="s">
        <v>51</v>
      </c>
      <c r="C42" s="90"/>
      <c r="D42" s="91"/>
      <c r="F42" s="93">
        <v>50</v>
      </c>
      <c r="G42" s="94">
        <v>5</v>
      </c>
      <c r="H42" s="95">
        <v>3.95</v>
      </c>
      <c r="I42" s="95">
        <v>0.5</v>
      </c>
      <c r="J42" s="95">
        <v>24.17</v>
      </c>
      <c r="K42" s="96">
        <v>117.5</v>
      </c>
      <c r="L42" s="95">
        <v>0.09</v>
      </c>
      <c r="M42" s="58"/>
      <c r="N42" s="59"/>
      <c r="O42" s="58">
        <v>0.67</v>
      </c>
      <c r="P42" s="58">
        <v>11.5</v>
      </c>
      <c r="Q42" s="58">
        <v>43.5</v>
      </c>
      <c r="R42" s="58">
        <v>16.5</v>
      </c>
      <c r="S42" s="58">
        <v>1</v>
      </c>
    </row>
    <row r="43" spans="1:19" ht="23.25" customHeight="1" x14ac:dyDescent="0.3">
      <c r="A43" s="89" t="s">
        <v>52</v>
      </c>
      <c r="B43" s="61" t="s">
        <v>53</v>
      </c>
      <c r="C43" s="61"/>
      <c r="D43" s="61"/>
      <c r="E43" s="61"/>
      <c r="F43" s="97">
        <v>50</v>
      </c>
      <c r="G43" s="94"/>
      <c r="H43" s="43">
        <v>2.64</v>
      </c>
      <c r="I43" s="43">
        <v>0.48</v>
      </c>
      <c r="J43" s="43">
        <v>15.84</v>
      </c>
      <c r="K43" s="43">
        <v>79.2</v>
      </c>
      <c r="L43" s="43">
        <v>7.0000000000000007E-2</v>
      </c>
      <c r="M43" s="43">
        <v>0</v>
      </c>
      <c r="N43" s="43"/>
      <c r="O43" s="43"/>
      <c r="P43" s="43">
        <v>11.6</v>
      </c>
      <c r="Q43" s="43">
        <v>60</v>
      </c>
      <c r="R43" s="43">
        <v>18.8</v>
      </c>
      <c r="S43" s="43">
        <v>1.56</v>
      </c>
    </row>
    <row r="44" spans="1:19" ht="16.5" customHeight="1" x14ac:dyDescent="0.3">
      <c r="A44" s="70"/>
      <c r="B44" s="71" t="s">
        <v>38</v>
      </c>
      <c r="C44" s="71"/>
      <c r="D44" s="71"/>
      <c r="E44" s="71"/>
      <c r="F44" s="73">
        <f>100+100+380+100</f>
        <v>680</v>
      </c>
      <c r="G44" s="117">
        <f>SUM(G38:G43)</f>
        <v>57.45</v>
      </c>
      <c r="H44" s="72">
        <f>SUM(H38:H43)</f>
        <v>22.02</v>
      </c>
      <c r="I44" s="72">
        <f t="shared" ref="I44:S44" si="2">SUM(I38:I43)</f>
        <v>12.24</v>
      </c>
      <c r="J44" s="72">
        <f t="shared" si="2"/>
        <v>95.47</v>
      </c>
      <c r="K44" s="72">
        <f t="shared" si="2"/>
        <v>583.17000000000007</v>
      </c>
      <c r="L44" s="72">
        <f t="shared" si="2"/>
        <v>0.29700000000000004</v>
      </c>
      <c r="M44" s="72">
        <f t="shared" si="2"/>
        <v>57.35</v>
      </c>
      <c r="N44" s="72">
        <f t="shared" si="2"/>
        <v>28.72</v>
      </c>
      <c r="O44" s="72">
        <f t="shared" si="2"/>
        <v>25.18</v>
      </c>
      <c r="P44" s="72">
        <f t="shared" si="2"/>
        <v>109.63</v>
      </c>
      <c r="Q44" s="72">
        <f t="shared" si="2"/>
        <v>261.47000000000003</v>
      </c>
      <c r="R44" s="72">
        <f t="shared" si="2"/>
        <v>67.954000000000008</v>
      </c>
      <c r="S44" s="72">
        <f t="shared" si="2"/>
        <v>3.9659999999999997</v>
      </c>
    </row>
    <row r="45" spans="1:19" ht="14.25" customHeight="1" x14ac:dyDescent="0.3">
      <c r="A45" s="70"/>
      <c r="B45" s="71"/>
      <c r="C45" s="71"/>
      <c r="D45" s="71"/>
      <c r="E45" s="71"/>
      <c r="F45" s="73"/>
      <c r="G45" s="73"/>
      <c r="H45" s="72"/>
      <c r="I45" s="72"/>
      <c r="J45" s="102"/>
      <c r="K45" s="74"/>
      <c r="L45" s="37"/>
      <c r="M45" s="37"/>
      <c r="N45" s="37"/>
      <c r="O45" s="37"/>
      <c r="P45" s="37"/>
      <c r="Q45" s="37"/>
      <c r="R45" s="37"/>
      <c r="S45" s="37"/>
    </row>
    <row r="46" spans="1:19" ht="14.25" customHeight="1" x14ac:dyDescent="0.3">
      <c r="A46" s="70"/>
      <c r="B46" s="71" t="s">
        <v>64</v>
      </c>
      <c r="C46" s="71"/>
      <c r="D46" s="71"/>
      <c r="E46" s="71"/>
      <c r="F46" s="73"/>
      <c r="G46" s="73"/>
      <c r="H46" s="72"/>
      <c r="I46" s="72"/>
      <c r="J46" s="102"/>
      <c r="K46" s="74"/>
      <c r="L46" s="37"/>
      <c r="M46" s="37"/>
      <c r="N46" s="37"/>
      <c r="O46" s="37"/>
      <c r="P46" s="37"/>
      <c r="Q46" s="37"/>
      <c r="R46" s="37"/>
      <c r="S46" s="37"/>
    </row>
    <row r="47" spans="1:19" ht="14.25" customHeight="1" x14ac:dyDescent="0.3">
      <c r="A47" s="89" t="s">
        <v>65</v>
      </c>
      <c r="B47" s="52" t="s">
        <v>66</v>
      </c>
      <c r="C47" s="53"/>
      <c r="D47" s="53"/>
      <c r="F47" s="54">
        <v>50</v>
      </c>
      <c r="G47" s="41">
        <v>29.28</v>
      </c>
      <c r="H47" s="95">
        <v>1.1100000000000001</v>
      </c>
      <c r="I47" s="95">
        <v>1.41</v>
      </c>
      <c r="J47" s="56">
        <v>10.97</v>
      </c>
      <c r="K47" s="57">
        <v>61.05</v>
      </c>
      <c r="L47" s="57">
        <v>0.02</v>
      </c>
      <c r="M47" s="58"/>
      <c r="N47" s="59"/>
      <c r="O47" s="58">
        <v>0.02</v>
      </c>
      <c r="P47" s="58">
        <v>1.2</v>
      </c>
      <c r="Q47" s="58">
        <v>3.75</v>
      </c>
      <c r="R47" s="58">
        <v>1.35</v>
      </c>
      <c r="S47" s="58">
        <v>0.06</v>
      </c>
    </row>
    <row r="48" spans="1:19" s="92" customFormat="1" ht="14.25" customHeight="1" x14ac:dyDescent="0.3">
      <c r="A48" s="47" t="s">
        <v>67</v>
      </c>
      <c r="B48" s="106" t="s">
        <v>68</v>
      </c>
      <c r="F48" s="107">
        <v>180</v>
      </c>
      <c r="G48" s="95">
        <v>10</v>
      </c>
      <c r="H48" s="45">
        <v>5.22</v>
      </c>
      <c r="I48" s="45">
        <v>4.5</v>
      </c>
      <c r="J48" s="45">
        <v>7.56</v>
      </c>
      <c r="K48" s="45">
        <v>91.8</v>
      </c>
      <c r="L48" s="45">
        <v>0.04</v>
      </c>
      <c r="M48" s="45">
        <v>0.54</v>
      </c>
      <c r="N48" s="45">
        <v>36</v>
      </c>
      <c r="O48" s="45"/>
      <c r="P48" s="45">
        <v>223.2</v>
      </c>
      <c r="Q48" s="45">
        <v>165.6</v>
      </c>
      <c r="R48" s="45">
        <v>25.2</v>
      </c>
      <c r="S48" s="45">
        <v>0.18</v>
      </c>
    </row>
    <row r="49" spans="1:19" ht="22.5" customHeight="1" x14ac:dyDescent="0.3">
      <c r="A49" s="47"/>
      <c r="B49" s="71" t="s">
        <v>38</v>
      </c>
      <c r="C49" s="71"/>
      <c r="D49" s="71"/>
      <c r="E49" s="71"/>
      <c r="F49" s="73">
        <f>SUM(F47:F48)</f>
        <v>230</v>
      </c>
      <c r="G49" s="118">
        <f>SUM(G47:G48)</f>
        <v>39.28</v>
      </c>
      <c r="H49" s="72">
        <f>SUM(H47:H48)</f>
        <v>6.33</v>
      </c>
      <c r="I49" s="72">
        <f t="shared" ref="I49:S49" si="3">SUM(I47:I48)</f>
        <v>5.91</v>
      </c>
      <c r="J49" s="72">
        <f t="shared" si="3"/>
        <v>18.53</v>
      </c>
      <c r="K49" s="72">
        <f t="shared" si="3"/>
        <v>152.85</v>
      </c>
      <c r="L49" s="72">
        <f t="shared" si="3"/>
        <v>0.06</v>
      </c>
      <c r="M49" s="72">
        <f t="shared" si="3"/>
        <v>0.54</v>
      </c>
      <c r="N49" s="72">
        <f t="shared" si="3"/>
        <v>36</v>
      </c>
      <c r="O49" s="72">
        <f t="shared" si="3"/>
        <v>0.02</v>
      </c>
      <c r="P49" s="72">
        <f t="shared" si="3"/>
        <v>224.39999999999998</v>
      </c>
      <c r="Q49" s="72">
        <f t="shared" si="3"/>
        <v>169.35</v>
      </c>
      <c r="R49" s="72">
        <f t="shared" si="3"/>
        <v>26.55</v>
      </c>
      <c r="S49" s="72">
        <f t="shared" si="3"/>
        <v>0.24</v>
      </c>
    </row>
    <row r="50" spans="1:19" ht="15.75" customHeight="1" x14ac:dyDescent="0.3">
      <c r="A50" s="70"/>
      <c r="B50" s="71" t="s">
        <v>69</v>
      </c>
      <c r="C50" s="71"/>
      <c r="D50" s="71"/>
      <c r="E50" s="71"/>
      <c r="F50" s="72">
        <f>F20+F30+F35+F44+F49</f>
        <v>2750</v>
      </c>
      <c r="G50" s="72" t="e">
        <f t="shared" ref="G50:S50" si="4">G20+G30+G35+G44+G49</f>
        <v>#REF!</v>
      </c>
      <c r="H50" s="72">
        <f t="shared" si="4"/>
        <v>123.24333333333334</v>
      </c>
      <c r="I50" s="72">
        <f t="shared" si="4"/>
        <v>86.529999999999987</v>
      </c>
      <c r="J50" s="72">
        <f t="shared" si="4"/>
        <v>399.57333333333327</v>
      </c>
      <c r="K50" s="72">
        <f t="shared" si="4"/>
        <v>2856.14</v>
      </c>
      <c r="L50" s="72">
        <f t="shared" si="4"/>
        <v>1.1760000000000002</v>
      </c>
      <c r="M50" s="72">
        <f t="shared" si="4"/>
        <v>123.31000000000002</v>
      </c>
      <c r="N50" s="72">
        <f t="shared" si="4"/>
        <v>284.39</v>
      </c>
      <c r="O50" s="72">
        <f t="shared" si="4"/>
        <v>30.749999999999996</v>
      </c>
      <c r="P50" s="72">
        <f t="shared" si="4"/>
        <v>1179.9133333333334</v>
      </c>
      <c r="Q50" s="72">
        <f t="shared" si="4"/>
        <v>1621.85</v>
      </c>
      <c r="R50" s="72">
        <f t="shared" si="4"/>
        <v>332.63133333333332</v>
      </c>
      <c r="S50" s="72">
        <f t="shared" si="4"/>
        <v>20.502000000000002</v>
      </c>
    </row>
    <row r="51" spans="1:19" ht="14.25" customHeight="1" x14ac:dyDescent="0.3">
      <c r="A51" s="70"/>
      <c r="B51" s="71"/>
      <c r="C51" s="71"/>
      <c r="D51" s="71"/>
      <c r="E51" s="71"/>
      <c r="F51" s="108"/>
      <c r="G51" s="73"/>
      <c r="H51" s="72"/>
      <c r="I51" s="72"/>
      <c r="J51" s="72"/>
      <c r="K51" s="72"/>
      <c r="L51" s="109"/>
      <c r="M51" s="109"/>
      <c r="N51" s="109"/>
      <c r="O51" s="109"/>
      <c r="P51" s="36"/>
      <c r="Q51" s="36"/>
      <c r="R51" s="109"/>
      <c r="S51" s="109"/>
    </row>
    <row r="52" spans="1:19" ht="17.25" customHeight="1" x14ac:dyDescent="0.3">
      <c r="A52" s="25"/>
      <c r="B52" s="26" t="s">
        <v>181</v>
      </c>
      <c r="C52" s="27">
        <v>44817</v>
      </c>
      <c r="D52" s="26"/>
      <c r="E52" s="26"/>
      <c r="F52" s="26"/>
      <c r="G52" s="26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4.25" customHeight="1" x14ac:dyDescent="0.3">
      <c r="A53" s="29" t="s">
        <v>11</v>
      </c>
      <c r="B53" s="26" t="s">
        <v>12</v>
      </c>
      <c r="C53" s="26"/>
      <c r="D53" s="26"/>
      <c r="E53" s="26"/>
      <c r="F53" s="30" t="s">
        <v>13</v>
      </c>
      <c r="G53" s="30" t="s">
        <v>14</v>
      </c>
      <c r="H53" s="30" t="s">
        <v>15</v>
      </c>
      <c r="I53" s="30" t="s">
        <v>16</v>
      </c>
      <c r="J53" s="31" t="s">
        <v>17</v>
      </c>
      <c r="K53" s="30" t="s">
        <v>18</v>
      </c>
      <c r="L53" s="32" t="s">
        <v>19</v>
      </c>
      <c r="M53" s="32" t="s">
        <v>20</v>
      </c>
      <c r="N53" s="32" t="s">
        <v>21</v>
      </c>
      <c r="O53" s="32" t="s">
        <v>22</v>
      </c>
      <c r="P53" s="32" t="s">
        <v>23</v>
      </c>
      <c r="Q53" s="32" t="s">
        <v>24</v>
      </c>
      <c r="R53" s="32" t="s">
        <v>25</v>
      </c>
      <c r="S53" s="32" t="s">
        <v>26</v>
      </c>
    </row>
    <row r="54" spans="1:19" ht="14.25" customHeight="1" x14ac:dyDescent="0.3">
      <c r="A54" s="33"/>
      <c r="B54" s="26"/>
      <c r="C54" s="26"/>
      <c r="D54" s="26"/>
      <c r="E54" s="26"/>
      <c r="F54" s="34"/>
      <c r="G54" s="34"/>
      <c r="H54" s="34"/>
      <c r="I54" s="34"/>
      <c r="J54" s="34"/>
      <c r="K54" s="35"/>
      <c r="L54" s="36"/>
      <c r="M54" s="37"/>
      <c r="N54" s="37"/>
      <c r="O54" s="37"/>
      <c r="P54" s="37"/>
      <c r="Q54" s="37"/>
      <c r="R54" s="37"/>
      <c r="S54" s="37"/>
    </row>
    <row r="55" spans="1:19" ht="14.25" customHeight="1" x14ac:dyDescent="0.3">
      <c r="A55" s="25"/>
      <c r="B55" s="26" t="s">
        <v>27</v>
      </c>
      <c r="C55" s="26"/>
      <c r="D55" s="26"/>
      <c r="E55" s="26"/>
      <c r="F55" s="34"/>
      <c r="G55" s="34"/>
      <c r="H55" s="34"/>
      <c r="I55" s="34"/>
      <c r="J55" s="34"/>
      <c r="K55" s="35"/>
      <c r="L55" s="37"/>
      <c r="M55" s="37"/>
      <c r="N55" s="37"/>
      <c r="O55" s="37"/>
      <c r="P55" s="37"/>
      <c r="Q55" s="37"/>
      <c r="R55" s="37"/>
      <c r="S55" s="37"/>
    </row>
    <row r="56" spans="1:19" ht="14.25" customHeight="1" x14ac:dyDescent="0.3">
      <c r="A56" s="38" t="s">
        <v>28</v>
      </c>
      <c r="B56" s="35" t="s">
        <v>225</v>
      </c>
      <c r="C56" s="35"/>
      <c r="D56" s="26"/>
      <c r="E56" s="39"/>
      <c r="F56" s="187" t="s">
        <v>163</v>
      </c>
      <c r="G56" s="41">
        <v>5</v>
      </c>
      <c r="H56" s="42">
        <v>6.58</v>
      </c>
      <c r="I56" s="42">
        <v>6.65</v>
      </c>
      <c r="J56" s="43"/>
      <c r="K56" s="44">
        <v>85.8</v>
      </c>
      <c r="L56" s="43">
        <v>0.02</v>
      </c>
      <c r="M56" s="45">
        <v>0.18</v>
      </c>
      <c r="N56" s="45">
        <v>52.5</v>
      </c>
      <c r="O56" s="45"/>
      <c r="P56" s="46">
        <v>250</v>
      </c>
      <c r="Q56" s="46">
        <v>150</v>
      </c>
      <c r="R56" s="46">
        <v>13.75</v>
      </c>
      <c r="S56" s="46">
        <v>0.18</v>
      </c>
    </row>
    <row r="57" spans="1:19" ht="14.25" customHeight="1" x14ac:dyDescent="0.3">
      <c r="A57" s="47" t="s">
        <v>96</v>
      </c>
      <c r="B57" s="35" t="s">
        <v>71</v>
      </c>
      <c r="C57" s="35"/>
      <c r="D57" s="26"/>
      <c r="E57" s="26"/>
      <c r="F57" s="48" t="s">
        <v>226</v>
      </c>
      <c r="G57" s="49"/>
      <c r="H57" s="119">
        <v>37.24</v>
      </c>
      <c r="I57" s="43">
        <v>26.67</v>
      </c>
      <c r="J57" s="43">
        <v>50.97</v>
      </c>
      <c r="K57" s="44">
        <v>594.4</v>
      </c>
      <c r="L57" s="50">
        <v>0.14000000000000001</v>
      </c>
      <c r="M57" s="50">
        <v>0.78</v>
      </c>
      <c r="N57" s="50">
        <v>92.6</v>
      </c>
      <c r="O57" s="50">
        <v>0.94</v>
      </c>
      <c r="P57" s="50">
        <v>386.9</v>
      </c>
      <c r="Q57" s="50">
        <v>486.5</v>
      </c>
      <c r="R57" s="50">
        <v>54.6</v>
      </c>
      <c r="S57" s="50">
        <v>1.46</v>
      </c>
    </row>
    <row r="58" spans="1:19" ht="13.8" customHeight="1" x14ac:dyDescent="0.25">
      <c r="A58" s="51" t="s">
        <v>32</v>
      </c>
      <c r="B58" s="52" t="s">
        <v>183</v>
      </c>
      <c r="C58" s="53"/>
      <c r="D58" s="53"/>
      <c r="F58" s="54">
        <v>200</v>
      </c>
      <c r="G58" s="55">
        <v>10</v>
      </c>
      <c r="H58" s="56">
        <v>0.56999999999999995</v>
      </c>
      <c r="I58" s="56">
        <v>0.06</v>
      </c>
      <c r="J58" s="56">
        <v>30.2</v>
      </c>
      <c r="K58" s="57">
        <v>123.6</v>
      </c>
      <c r="L58" s="57">
        <v>2E-3</v>
      </c>
      <c r="M58" s="58">
        <v>1.1000000000000001</v>
      </c>
      <c r="N58" s="59"/>
      <c r="O58" s="58"/>
      <c r="P58" s="58">
        <v>15.7</v>
      </c>
      <c r="Q58" s="58">
        <v>16.3</v>
      </c>
      <c r="R58" s="58">
        <v>3.36</v>
      </c>
      <c r="S58" s="58">
        <v>0.37</v>
      </c>
    </row>
    <row r="59" spans="1:19" s="63" customFormat="1" ht="29.25" customHeight="1" x14ac:dyDescent="0.3">
      <c r="A59" s="60" t="s">
        <v>34</v>
      </c>
      <c r="B59" s="61" t="s">
        <v>35</v>
      </c>
      <c r="C59" s="61"/>
      <c r="D59" s="61"/>
      <c r="E59" s="61"/>
      <c r="F59" s="40">
        <v>50</v>
      </c>
      <c r="G59" s="49">
        <v>5</v>
      </c>
      <c r="H59" s="43">
        <v>7.11</v>
      </c>
      <c r="I59" s="43">
        <v>0.9</v>
      </c>
      <c r="J59" s="43">
        <v>43.5</v>
      </c>
      <c r="K59" s="62">
        <v>211.5</v>
      </c>
      <c r="L59" s="45">
        <v>0.15</v>
      </c>
      <c r="M59" s="45"/>
      <c r="N59" s="45"/>
      <c r="O59" s="45">
        <v>1.2</v>
      </c>
      <c r="P59" s="45">
        <v>20.7</v>
      </c>
      <c r="Q59" s="45">
        <v>78.3</v>
      </c>
      <c r="R59" s="45">
        <v>29.7</v>
      </c>
      <c r="S59" s="45">
        <v>1.8</v>
      </c>
    </row>
    <row r="60" spans="1:19" s="63" customFormat="1" ht="29.25" customHeight="1" x14ac:dyDescent="0.25">
      <c r="A60" s="51" t="s">
        <v>36</v>
      </c>
      <c r="B60" s="53" t="s">
        <v>73</v>
      </c>
      <c r="C60" s="53"/>
      <c r="D60" s="53"/>
      <c r="E60"/>
      <c r="F60" s="64">
        <v>150</v>
      </c>
      <c r="G60" s="65">
        <v>10</v>
      </c>
      <c r="H60" s="19">
        <v>0.8</v>
      </c>
      <c r="I60" s="19">
        <v>0.8</v>
      </c>
      <c r="J60" s="18">
        <v>19.600000000000001</v>
      </c>
      <c r="K60" s="20">
        <v>64</v>
      </c>
      <c r="L60" s="66">
        <v>0.06</v>
      </c>
      <c r="M60" s="67">
        <v>20</v>
      </c>
      <c r="N60" s="68"/>
      <c r="O60" s="69">
        <v>0.4</v>
      </c>
      <c r="P60" s="69">
        <v>32</v>
      </c>
      <c r="Q60" s="69">
        <v>22</v>
      </c>
      <c r="R60" s="69">
        <v>18</v>
      </c>
      <c r="S60" s="69">
        <v>4.4000000000000004</v>
      </c>
    </row>
    <row r="61" spans="1:19" ht="26.25" customHeight="1" x14ac:dyDescent="0.3">
      <c r="A61" s="70"/>
      <c r="B61" s="71" t="s">
        <v>38</v>
      </c>
      <c r="C61" s="61"/>
      <c r="D61" s="61"/>
      <c r="E61" s="61"/>
      <c r="F61" s="72">
        <f>30+15+210+250+150</f>
        <v>655</v>
      </c>
      <c r="G61" s="72">
        <f>SUM(G56:G60)</f>
        <v>30</v>
      </c>
      <c r="H61" s="72">
        <f>SUM(H56:H60)</f>
        <v>52.3</v>
      </c>
      <c r="I61" s="72">
        <f t="shared" ref="I61:S61" si="5">SUM(I56:I60)</f>
        <v>35.08</v>
      </c>
      <c r="J61" s="72">
        <f t="shared" si="5"/>
        <v>144.27000000000001</v>
      </c>
      <c r="K61" s="72">
        <f t="shared" si="5"/>
        <v>1079.3</v>
      </c>
      <c r="L61" s="72">
        <f t="shared" si="5"/>
        <v>0.372</v>
      </c>
      <c r="M61" s="72">
        <f t="shared" si="5"/>
        <v>22.06</v>
      </c>
      <c r="N61" s="72">
        <f t="shared" si="5"/>
        <v>145.1</v>
      </c>
      <c r="O61" s="72">
        <f t="shared" si="5"/>
        <v>2.5399999999999996</v>
      </c>
      <c r="P61" s="72">
        <f t="shared" si="5"/>
        <v>705.30000000000007</v>
      </c>
      <c r="Q61" s="72">
        <f t="shared" si="5"/>
        <v>753.09999999999991</v>
      </c>
      <c r="R61" s="72">
        <f t="shared" si="5"/>
        <v>119.41</v>
      </c>
      <c r="S61" s="72">
        <f t="shared" si="5"/>
        <v>8.2100000000000009</v>
      </c>
    </row>
    <row r="62" spans="1:19" ht="15.75" customHeight="1" x14ac:dyDescent="0.3">
      <c r="A62" s="70"/>
      <c r="B62" s="71"/>
      <c r="C62" s="61"/>
      <c r="D62" s="61"/>
      <c r="E62" s="61"/>
      <c r="F62" s="40"/>
      <c r="G62" s="40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4.25" customHeight="1" x14ac:dyDescent="0.3">
      <c r="A63" s="70"/>
      <c r="B63" s="71" t="s">
        <v>39</v>
      </c>
      <c r="C63" s="71"/>
      <c r="D63" s="71"/>
      <c r="E63" s="71"/>
      <c r="F63" s="73"/>
      <c r="G63" s="73"/>
      <c r="H63" s="72"/>
      <c r="I63" s="72"/>
      <c r="J63" s="72"/>
      <c r="K63" s="74"/>
      <c r="L63" s="37"/>
      <c r="M63" s="37"/>
      <c r="N63" s="37"/>
      <c r="O63" s="37"/>
      <c r="P63" s="37"/>
      <c r="Q63" s="37"/>
      <c r="R63" s="37"/>
      <c r="S63" s="37"/>
    </row>
    <row r="64" spans="1:19" ht="14.25" customHeight="1" x14ac:dyDescent="0.3">
      <c r="A64" s="75"/>
      <c r="B64" s="76" t="s">
        <v>164</v>
      </c>
      <c r="C64" s="76"/>
      <c r="D64" s="76"/>
      <c r="F64" s="77">
        <v>100</v>
      </c>
      <c r="G64" s="78"/>
      <c r="H64" s="79">
        <v>2.6</v>
      </c>
      <c r="I64" s="79">
        <v>1</v>
      </c>
      <c r="J64" s="79">
        <v>18.2</v>
      </c>
      <c r="K64" s="79">
        <v>103.2</v>
      </c>
      <c r="L64" s="80"/>
      <c r="M64" s="80">
        <v>122.6</v>
      </c>
      <c r="N64" s="81"/>
      <c r="O64" s="80"/>
      <c r="P64" s="80"/>
      <c r="Q64" s="80"/>
      <c r="R64" s="80"/>
      <c r="S64" s="80"/>
    </row>
    <row r="65" spans="1:19" ht="14.25" customHeight="1" x14ac:dyDescent="0.3">
      <c r="A65" s="60" t="s">
        <v>42</v>
      </c>
      <c r="B65" s="82" t="s">
        <v>227</v>
      </c>
      <c r="C65" s="82"/>
      <c r="D65" s="82"/>
      <c r="E65" s="82"/>
      <c r="F65" s="40" t="s">
        <v>44</v>
      </c>
      <c r="G65" s="49"/>
      <c r="H65" s="41">
        <v>4.5759999999999996</v>
      </c>
      <c r="I65" s="41">
        <v>6.74</v>
      </c>
      <c r="J65" s="41">
        <v>9.26</v>
      </c>
      <c r="K65" s="41">
        <v>124.67</v>
      </c>
      <c r="L65" s="45">
        <v>0.08</v>
      </c>
      <c r="M65" s="45">
        <v>10.45</v>
      </c>
      <c r="N65" s="45">
        <v>3</v>
      </c>
      <c r="O65" s="45">
        <v>38.08</v>
      </c>
      <c r="P65" s="45">
        <v>80.430000000000007</v>
      </c>
      <c r="Q65" s="45">
        <v>25.58</v>
      </c>
      <c r="R65" s="45">
        <v>1.0129999999999999</v>
      </c>
      <c r="S65" s="45"/>
    </row>
    <row r="66" spans="1:19" ht="14.25" customHeight="1" x14ac:dyDescent="0.3">
      <c r="A66" s="38" t="s">
        <v>45</v>
      </c>
      <c r="B66" s="61" t="s">
        <v>228</v>
      </c>
      <c r="C66" s="61"/>
      <c r="D66" s="83"/>
      <c r="E66" s="83"/>
      <c r="F66" s="48" t="s">
        <v>47</v>
      </c>
      <c r="G66" s="49">
        <v>45</v>
      </c>
      <c r="H66" s="42">
        <v>23.4</v>
      </c>
      <c r="I66" s="42">
        <v>18.559999999999999</v>
      </c>
      <c r="J66" s="43">
        <v>0.36</v>
      </c>
      <c r="K66" s="44">
        <v>262</v>
      </c>
      <c r="L66" s="50">
        <v>0.04</v>
      </c>
      <c r="M66" s="50">
        <v>2.36</v>
      </c>
      <c r="N66" s="50">
        <v>58.2</v>
      </c>
      <c r="O66" s="50">
        <v>0.92</v>
      </c>
      <c r="P66" s="50">
        <v>53.6</v>
      </c>
      <c r="Q66" s="50">
        <v>164</v>
      </c>
      <c r="R66" s="50">
        <v>20.28</v>
      </c>
      <c r="S66" s="50">
        <v>1.88</v>
      </c>
    </row>
    <row r="67" spans="1:19" ht="14.25" customHeight="1" x14ac:dyDescent="0.3">
      <c r="A67" s="70"/>
      <c r="B67" s="61" t="s">
        <v>121</v>
      </c>
      <c r="C67" s="61"/>
      <c r="D67" s="61"/>
      <c r="E67" s="61"/>
      <c r="F67" s="40">
        <v>180</v>
      </c>
      <c r="G67" s="49"/>
      <c r="H67" s="43">
        <v>2.79</v>
      </c>
      <c r="I67" s="43">
        <v>3.42</v>
      </c>
      <c r="J67" s="84">
        <v>6.01</v>
      </c>
      <c r="K67" s="44">
        <v>65.37</v>
      </c>
      <c r="L67" s="50">
        <v>1.7000000000000001E-2</v>
      </c>
      <c r="M67" s="50">
        <v>40.97</v>
      </c>
      <c r="N67" s="50">
        <v>16.37</v>
      </c>
      <c r="O67" s="50"/>
      <c r="P67" s="50">
        <v>7.38</v>
      </c>
      <c r="Q67" s="50">
        <v>10.08</v>
      </c>
      <c r="R67" s="50">
        <v>4.1539999999999999</v>
      </c>
      <c r="S67" s="50">
        <v>0.216</v>
      </c>
    </row>
    <row r="68" spans="1:19" ht="14.25" customHeight="1" x14ac:dyDescent="0.25">
      <c r="A68" s="85">
        <v>376</v>
      </c>
      <c r="B68" s="63" t="s">
        <v>83</v>
      </c>
      <c r="C68" s="63"/>
      <c r="D68" s="63"/>
      <c r="E68" s="63"/>
      <c r="F68" s="67">
        <v>200</v>
      </c>
      <c r="G68" s="86">
        <v>10</v>
      </c>
      <c r="H68" s="87">
        <v>7.0000000000000007E-2</v>
      </c>
      <c r="I68" s="87">
        <v>0.02</v>
      </c>
      <c r="J68" s="87">
        <v>15</v>
      </c>
      <c r="K68" s="87">
        <v>60</v>
      </c>
      <c r="L68" s="87"/>
      <c r="M68" s="87">
        <v>0.03</v>
      </c>
      <c r="N68" s="88"/>
      <c r="O68" s="88"/>
      <c r="P68" s="88">
        <v>11.1</v>
      </c>
      <c r="Q68" s="88">
        <v>2.8</v>
      </c>
      <c r="R68" s="88">
        <v>1.4</v>
      </c>
      <c r="S68" s="88">
        <v>0.28000000000000003</v>
      </c>
    </row>
    <row r="69" spans="1:19" s="92" customFormat="1" ht="14.25" customHeight="1" x14ac:dyDescent="0.25">
      <c r="A69" s="89" t="s">
        <v>50</v>
      </c>
      <c r="B69" s="90" t="s">
        <v>51</v>
      </c>
      <c r="C69" s="90"/>
      <c r="D69" s="91"/>
      <c r="F69" s="93">
        <v>50</v>
      </c>
      <c r="G69" s="94">
        <v>5</v>
      </c>
      <c r="H69" s="95">
        <v>3.95</v>
      </c>
      <c r="I69" s="95">
        <v>0.5</v>
      </c>
      <c r="J69" s="95">
        <v>24.17</v>
      </c>
      <c r="K69" s="96">
        <v>117.5</v>
      </c>
      <c r="L69" s="95">
        <v>0.09</v>
      </c>
      <c r="M69" s="58"/>
      <c r="N69" s="59"/>
      <c r="O69" s="58">
        <v>0.67</v>
      </c>
      <c r="P69" s="58">
        <v>11.5</v>
      </c>
      <c r="Q69" s="58">
        <v>43.5</v>
      </c>
      <c r="R69" s="58">
        <v>16.5</v>
      </c>
      <c r="S69" s="58">
        <v>1</v>
      </c>
    </row>
    <row r="70" spans="1:19" s="92" customFormat="1" ht="14.25" customHeight="1" x14ac:dyDescent="0.3">
      <c r="A70" s="89" t="s">
        <v>52</v>
      </c>
      <c r="B70" s="61" t="s">
        <v>53</v>
      </c>
      <c r="C70" s="61"/>
      <c r="D70" s="61"/>
      <c r="E70" s="61"/>
      <c r="F70" s="97">
        <v>50</v>
      </c>
      <c r="G70" s="94"/>
      <c r="H70" s="43">
        <v>4.95</v>
      </c>
      <c r="I70" s="43">
        <v>0.9</v>
      </c>
      <c r="J70" s="43">
        <v>29.7</v>
      </c>
      <c r="K70" s="43">
        <v>148.5</v>
      </c>
      <c r="L70" s="43">
        <v>0.13</v>
      </c>
      <c r="M70" s="43">
        <v>0</v>
      </c>
      <c r="N70" s="43"/>
      <c r="O70" s="43"/>
      <c r="P70" s="43">
        <v>21.75</v>
      </c>
      <c r="Q70" s="43">
        <v>112.5</v>
      </c>
      <c r="R70" s="43">
        <v>35.25</v>
      </c>
      <c r="S70" s="43">
        <v>2.93</v>
      </c>
    </row>
    <row r="71" spans="1:19" ht="15" customHeight="1" x14ac:dyDescent="0.3">
      <c r="A71" s="70"/>
      <c r="B71" s="71" t="s">
        <v>38</v>
      </c>
      <c r="C71" s="71"/>
      <c r="D71" s="71"/>
      <c r="E71" s="71"/>
      <c r="F71" s="73">
        <f>100+270+100+180+200+100</f>
        <v>950</v>
      </c>
      <c r="G71" s="72" t="e">
        <f>#REF!+#REF!+G66+#REF!+G68+G69</f>
        <v>#REF!</v>
      </c>
      <c r="H71" s="72">
        <f>SUM(H64:H70)</f>
        <v>42.336000000000006</v>
      </c>
      <c r="I71" s="72">
        <f t="shared" ref="I71:S71" si="6">SUM(I64:I70)</f>
        <v>31.139999999999997</v>
      </c>
      <c r="J71" s="72">
        <f t="shared" si="6"/>
        <v>102.7</v>
      </c>
      <c r="K71" s="72">
        <f t="shared" si="6"/>
        <v>881.24</v>
      </c>
      <c r="L71" s="72">
        <f t="shared" si="6"/>
        <v>0.35699999999999998</v>
      </c>
      <c r="M71" s="72">
        <f t="shared" si="6"/>
        <v>176.41</v>
      </c>
      <c r="N71" s="72">
        <f t="shared" si="6"/>
        <v>77.570000000000007</v>
      </c>
      <c r="O71" s="72">
        <f t="shared" si="6"/>
        <v>39.67</v>
      </c>
      <c r="P71" s="72">
        <f t="shared" si="6"/>
        <v>185.76</v>
      </c>
      <c r="Q71" s="72">
        <f t="shared" si="6"/>
        <v>358.46000000000004</v>
      </c>
      <c r="R71" s="72">
        <f t="shared" si="6"/>
        <v>78.596999999999994</v>
      </c>
      <c r="S71" s="72">
        <f t="shared" si="6"/>
        <v>6.3060000000000009</v>
      </c>
    </row>
    <row r="72" spans="1:19" ht="15" customHeight="1" x14ac:dyDescent="0.3">
      <c r="A72" s="70"/>
      <c r="B72" s="71"/>
      <c r="C72" s="71"/>
      <c r="D72" s="71"/>
      <c r="E72" s="71"/>
      <c r="F72" s="7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</row>
    <row r="73" spans="1:19" ht="14.25" customHeight="1" x14ac:dyDescent="0.3">
      <c r="A73" s="70"/>
      <c r="B73" s="71" t="s">
        <v>54</v>
      </c>
      <c r="C73" s="71"/>
      <c r="D73" s="71"/>
      <c r="E73" s="71"/>
      <c r="F73" s="73"/>
      <c r="G73" s="73"/>
      <c r="H73" s="72"/>
      <c r="I73" s="72"/>
      <c r="J73" s="72"/>
      <c r="K73" s="74"/>
      <c r="L73" s="37"/>
      <c r="M73" s="37"/>
      <c r="N73" s="37"/>
      <c r="O73" s="37"/>
      <c r="P73" s="37"/>
      <c r="Q73" s="37"/>
      <c r="R73" s="37"/>
      <c r="S73" s="37"/>
    </row>
    <row r="74" spans="1:19" ht="13.5" customHeight="1" x14ac:dyDescent="0.3">
      <c r="A74" s="98" t="s">
        <v>55</v>
      </c>
      <c r="B74" s="61" t="s">
        <v>117</v>
      </c>
      <c r="C74" s="83"/>
      <c r="D74" s="83"/>
      <c r="E74" s="83"/>
      <c r="F74" s="48">
        <v>50</v>
      </c>
      <c r="G74" s="41">
        <v>43</v>
      </c>
      <c r="H74" s="43">
        <v>3.3933333333333331</v>
      </c>
      <c r="I74" s="43">
        <v>6.98</v>
      </c>
      <c r="J74" s="43">
        <v>21.073333333333334</v>
      </c>
      <c r="K74" s="43">
        <v>160.5</v>
      </c>
      <c r="L74" s="43">
        <v>0.06</v>
      </c>
      <c r="M74" s="43">
        <v>0</v>
      </c>
      <c r="N74" s="43">
        <v>0</v>
      </c>
      <c r="O74" s="43">
        <v>0</v>
      </c>
      <c r="P74" s="43">
        <v>10.653333333333334</v>
      </c>
      <c r="Q74" s="43">
        <v>38.4</v>
      </c>
      <c r="R74" s="43">
        <v>14.133333333333333</v>
      </c>
      <c r="S74" s="43">
        <v>0.70000000000000007</v>
      </c>
    </row>
    <row r="75" spans="1:19" s="92" customFormat="1" ht="14.25" customHeight="1" x14ac:dyDescent="0.3">
      <c r="A75" s="47">
        <v>348</v>
      </c>
      <c r="B75" s="99" t="s">
        <v>195</v>
      </c>
      <c r="C75" s="99"/>
      <c r="D75" s="99"/>
      <c r="E75" s="99"/>
      <c r="F75" s="100">
        <v>200</v>
      </c>
      <c r="G75" s="41">
        <v>10</v>
      </c>
      <c r="H75" s="101">
        <v>1.35</v>
      </c>
      <c r="I75" s="101">
        <v>0.08</v>
      </c>
      <c r="J75" s="101">
        <v>27.85</v>
      </c>
      <c r="K75" s="101">
        <v>122.2</v>
      </c>
      <c r="L75" s="101"/>
      <c r="M75" s="101"/>
      <c r="N75" s="101"/>
      <c r="O75" s="101"/>
      <c r="P75" s="101"/>
      <c r="Q75" s="101"/>
      <c r="R75" s="101"/>
      <c r="S75" s="101"/>
    </row>
    <row r="76" spans="1:19" ht="14.25" customHeight="1" x14ac:dyDescent="0.3">
      <c r="A76" s="70"/>
      <c r="B76" s="71" t="s">
        <v>38</v>
      </c>
      <c r="C76" s="71"/>
      <c r="D76" s="71"/>
      <c r="E76" s="71"/>
      <c r="F76" s="73">
        <f>SUM(F74:F75)</f>
        <v>250</v>
      </c>
      <c r="G76" s="72">
        <f>SUM(G74:G75)</f>
        <v>53</v>
      </c>
      <c r="H76" s="72">
        <f t="shared" ref="H76:S76" si="7">SUM(H74:H75)</f>
        <v>4.7433333333333332</v>
      </c>
      <c r="I76" s="72">
        <f t="shared" si="7"/>
        <v>7.0600000000000005</v>
      </c>
      <c r="J76" s="72">
        <f t="shared" si="7"/>
        <v>48.923333333333332</v>
      </c>
      <c r="K76" s="72">
        <f t="shared" si="7"/>
        <v>282.7</v>
      </c>
      <c r="L76" s="72">
        <f t="shared" si="7"/>
        <v>0.06</v>
      </c>
      <c r="M76" s="72">
        <f t="shared" si="7"/>
        <v>0</v>
      </c>
      <c r="N76" s="72">
        <f t="shared" si="7"/>
        <v>0</v>
      </c>
      <c r="O76" s="72">
        <f t="shared" si="7"/>
        <v>0</v>
      </c>
      <c r="P76" s="72">
        <f t="shared" si="7"/>
        <v>10.653333333333334</v>
      </c>
      <c r="Q76" s="72">
        <f t="shared" si="7"/>
        <v>38.4</v>
      </c>
      <c r="R76" s="72">
        <f t="shared" si="7"/>
        <v>14.133333333333333</v>
      </c>
      <c r="S76" s="72">
        <f t="shared" si="7"/>
        <v>0.70000000000000007</v>
      </c>
    </row>
    <row r="77" spans="1:19" ht="14.25" customHeight="1" x14ac:dyDescent="0.3">
      <c r="A77" s="70"/>
      <c r="B77" s="71"/>
      <c r="C77" s="71"/>
      <c r="D77" s="71"/>
      <c r="E77" s="71"/>
      <c r="F77" s="73"/>
      <c r="G77" s="73"/>
      <c r="H77" s="72"/>
      <c r="I77" s="72"/>
      <c r="J77" s="102"/>
      <c r="K77" s="74"/>
      <c r="L77" s="37"/>
      <c r="M77" s="37"/>
      <c r="N77" s="37"/>
      <c r="O77" s="37"/>
      <c r="P77" s="37"/>
      <c r="Q77" s="37"/>
      <c r="R77" s="37"/>
      <c r="S77" s="37"/>
    </row>
    <row r="78" spans="1:19" ht="14.25" customHeight="1" x14ac:dyDescent="0.3">
      <c r="A78" s="70"/>
      <c r="B78" s="71" t="s">
        <v>58</v>
      </c>
      <c r="C78" s="71"/>
      <c r="D78" s="71"/>
      <c r="E78" s="71"/>
      <c r="F78" s="73"/>
      <c r="G78" s="73"/>
      <c r="H78" s="72"/>
      <c r="I78" s="72"/>
      <c r="J78" s="102"/>
      <c r="K78" s="74"/>
      <c r="L78" s="37"/>
      <c r="M78" s="37"/>
      <c r="N78" s="37"/>
      <c r="O78" s="37"/>
      <c r="P78" s="37"/>
      <c r="Q78" s="37"/>
      <c r="R78" s="37"/>
      <c r="S78" s="37"/>
    </row>
    <row r="79" spans="1:19" s="63" customFormat="1" ht="14.25" customHeight="1" x14ac:dyDescent="0.3">
      <c r="A79" s="70"/>
      <c r="B79" s="61" t="s">
        <v>86</v>
      </c>
      <c r="C79" s="61"/>
      <c r="D79" s="61"/>
      <c r="E79" s="61"/>
      <c r="F79" s="40">
        <v>100</v>
      </c>
      <c r="G79" s="49">
        <v>20</v>
      </c>
      <c r="H79" s="41">
        <v>1.06</v>
      </c>
      <c r="I79" s="41">
        <v>0.17</v>
      </c>
      <c r="J79" s="112">
        <v>8.52</v>
      </c>
      <c r="K79" s="113">
        <v>39.9</v>
      </c>
      <c r="L79" s="37">
        <v>0.05</v>
      </c>
      <c r="M79" s="37">
        <v>4.38</v>
      </c>
      <c r="N79" s="37">
        <v>0.35</v>
      </c>
      <c r="O79" s="37">
        <v>23.99</v>
      </c>
      <c r="P79" s="37">
        <v>44.53</v>
      </c>
      <c r="Q79" s="37">
        <v>30.39</v>
      </c>
      <c r="R79" s="37">
        <v>1.07</v>
      </c>
      <c r="S79" s="37"/>
    </row>
    <row r="80" spans="1:19" ht="14.25" customHeight="1" x14ac:dyDescent="0.3">
      <c r="A80" s="103"/>
      <c r="B80" s="104" t="s">
        <v>196</v>
      </c>
      <c r="C80" s="105"/>
      <c r="D80" s="105"/>
      <c r="E80" s="105"/>
      <c r="F80" s="48" t="s">
        <v>47</v>
      </c>
      <c r="G80" s="49">
        <v>40</v>
      </c>
      <c r="H80" s="43">
        <v>19.36</v>
      </c>
      <c r="I80" s="43">
        <v>10.98</v>
      </c>
      <c r="J80" s="43">
        <v>4.71</v>
      </c>
      <c r="K80" s="43">
        <v>194.93</v>
      </c>
      <c r="L80" s="45">
        <v>8.8999999999999996E-2</v>
      </c>
      <c r="M80" s="45">
        <v>1.8</v>
      </c>
      <c r="N80" s="45">
        <v>30.9</v>
      </c>
      <c r="O80" s="45">
        <v>0.91</v>
      </c>
      <c r="P80" s="45">
        <v>114.34</v>
      </c>
      <c r="Q80" s="45">
        <v>271.95</v>
      </c>
      <c r="R80" s="45">
        <v>55.92</v>
      </c>
      <c r="S80" s="45">
        <v>1.05</v>
      </c>
    </row>
    <row r="81" spans="1:19" ht="14.25" customHeight="1" x14ac:dyDescent="0.3">
      <c r="A81" s="70"/>
      <c r="B81" s="61" t="s">
        <v>122</v>
      </c>
      <c r="C81" s="61"/>
      <c r="D81" s="61"/>
      <c r="E81" s="61"/>
      <c r="F81" s="40">
        <v>180</v>
      </c>
      <c r="G81" s="49"/>
      <c r="H81" s="43">
        <v>3.15</v>
      </c>
      <c r="I81" s="43">
        <v>4</v>
      </c>
      <c r="J81" s="84">
        <v>2.75</v>
      </c>
      <c r="K81" s="44">
        <v>70</v>
      </c>
      <c r="L81" s="50">
        <v>1.7000000000000001E-2</v>
      </c>
      <c r="M81" s="50">
        <v>40.97</v>
      </c>
      <c r="N81" s="50">
        <v>16.37</v>
      </c>
      <c r="O81" s="50"/>
      <c r="P81" s="50">
        <v>7.38</v>
      </c>
      <c r="Q81" s="50">
        <v>10.08</v>
      </c>
      <c r="R81" s="50">
        <v>4.1539999999999999</v>
      </c>
      <c r="S81" s="50">
        <v>0.216</v>
      </c>
    </row>
    <row r="82" spans="1:19" ht="14.25" customHeight="1" x14ac:dyDescent="0.3">
      <c r="A82" s="70" t="s">
        <v>91</v>
      </c>
      <c r="B82" s="61" t="s">
        <v>84</v>
      </c>
      <c r="C82" s="61"/>
      <c r="D82" s="61"/>
      <c r="E82" s="61"/>
      <c r="F82" s="40">
        <v>200</v>
      </c>
      <c r="G82" s="49">
        <v>10</v>
      </c>
      <c r="H82" s="43">
        <v>0.45</v>
      </c>
      <c r="I82" s="43">
        <v>0.1</v>
      </c>
      <c r="J82" s="84">
        <v>33.99</v>
      </c>
      <c r="K82" s="44">
        <v>141.19999999999999</v>
      </c>
      <c r="L82" s="50">
        <v>0.02</v>
      </c>
      <c r="M82" s="50">
        <v>12</v>
      </c>
      <c r="N82" s="50"/>
      <c r="O82" s="50"/>
      <c r="P82" s="50">
        <v>23.02</v>
      </c>
      <c r="Q82" s="50">
        <v>11.5</v>
      </c>
      <c r="R82" s="50">
        <v>7.63</v>
      </c>
      <c r="S82" s="50">
        <v>0.24</v>
      </c>
    </row>
    <row r="83" spans="1:19" s="92" customFormat="1" ht="14.25" customHeight="1" x14ac:dyDescent="0.25">
      <c r="A83" s="89" t="s">
        <v>50</v>
      </c>
      <c r="B83" s="90" t="s">
        <v>51</v>
      </c>
      <c r="C83" s="90"/>
      <c r="D83" s="91"/>
      <c r="F83" s="93">
        <v>50</v>
      </c>
      <c r="G83" s="94">
        <v>5</v>
      </c>
      <c r="H83" s="95">
        <v>3.95</v>
      </c>
      <c r="I83" s="95">
        <v>0.5</v>
      </c>
      <c r="J83" s="95">
        <v>24.17</v>
      </c>
      <c r="K83" s="96">
        <v>117.5</v>
      </c>
      <c r="L83" s="95">
        <v>0.09</v>
      </c>
      <c r="M83" s="58"/>
      <c r="N83" s="59"/>
      <c r="O83" s="58">
        <v>0.67</v>
      </c>
      <c r="P83" s="58">
        <v>11.5</v>
      </c>
      <c r="Q83" s="58">
        <v>43.5</v>
      </c>
      <c r="R83" s="58">
        <v>16.5</v>
      </c>
      <c r="S83" s="58">
        <v>1</v>
      </c>
    </row>
    <row r="84" spans="1:19" ht="23.25" customHeight="1" x14ac:dyDescent="0.3">
      <c r="A84" s="89" t="s">
        <v>52</v>
      </c>
      <c r="B84" s="61" t="s">
        <v>53</v>
      </c>
      <c r="C84" s="61"/>
      <c r="D84" s="61"/>
      <c r="E84" s="61"/>
      <c r="F84" s="97">
        <v>50</v>
      </c>
      <c r="G84" s="94"/>
      <c r="H84" s="43">
        <v>2.64</v>
      </c>
      <c r="I84" s="43">
        <v>0.48</v>
      </c>
      <c r="J84" s="43">
        <v>15.84</v>
      </c>
      <c r="K84" s="43">
        <v>79.2</v>
      </c>
      <c r="L84" s="43">
        <v>7.0000000000000007E-2</v>
      </c>
      <c r="M84" s="43">
        <v>0</v>
      </c>
      <c r="N84" s="43"/>
      <c r="O84" s="43"/>
      <c r="P84" s="43">
        <v>11.6</v>
      </c>
      <c r="Q84" s="43">
        <v>60</v>
      </c>
      <c r="R84" s="43">
        <v>18.8</v>
      </c>
      <c r="S84" s="43">
        <v>1.56</v>
      </c>
    </row>
    <row r="85" spans="1:19" ht="16.5" customHeight="1" x14ac:dyDescent="0.3">
      <c r="A85" s="70"/>
      <c r="B85" s="71" t="s">
        <v>38</v>
      </c>
      <c r="C85" s="71"/>
      <c r="D85" s="71"/>
      <c r="E85" s="71"/>
      <c r="F85" s="73">
        <f>100+100+180+300</f>
        <v>680</v>
      </c>
      <c r="G85" s="117" t="e">
        <f>G79+#REF!+G82+G83</f>
        <v>#REF!</v>
      </c>
      <c r="H85" s="72">
        <f>SUM(H79:H84)</f>
        <v>30.609999999999996</v>
      </c>
      <c r="I85" s="72">
        <f t="shared" ref="I85:S85" si="8">SUM(I79:I84)</f>
        <v>16.23</v>
      </c>
      <c r="J85" s="72">
        <f t="shared" si="8"/>
        <v>89.98</v>
      </c>
      <c r="K85" s="72">
        <f t="shared" si="8"/>
        <v>642.73</v>
      </c>
      <c r="L85" s="72">
        <f t="shared" si="8"/>
        <v>0.33600000000000002</v>
      </c>
      <c r="M85" s="72">
        <f t="shared" si="8"/>
        <v>59.15</v>
      </c>
      <c r="N85" s="72">
        <f t="shared" si="8"/>
        <v>47.620000000000005</v>
      </c>
      <c r="O85" s="72">
        <f t="shared" si="8"/>
        <v>25.57</v>
      </c>
      <c r="P85" s="72">
        <f t="shared" si="8"/>
        <v>212.37</v>
      </c>
      <c r="Q85" s="72">
        <f t="shared" si="8"/>
        <v>427.41999999999996</v>
      </c>
      <c r="R85" s="72">
        <f t="shared" si="8"/>
        <v>104.074</v>
      </c>
      <c r="S85" s="72">
        <f t="shared" si="8"/>
        <v>4.0660000000000007</v>
      </c>
    </row>
    <row r="86" spans="1:19" ht="14.25" customHeight="1" x14ac:dyDescent="0.3">
      <c r="A86" s="70"/>
      <c r="B86" s="71"/>
      <c r="C86" s="71"/>
      <c r="D86" s="71"/>
      <c r="E86" s="71"/>
      <c r="F86" s="73"/>
      <c r="G86" s="73"/>
      <c r="H86" s="72"/>
      <c r="I86" s="72"/>
      <c r="J86" s="102"/>
      <c r="K86" s="74"/>
      <c r="L86" s="37"/>
      <c r="M86" s="37"/>
      <c r="N86" s="37"/>
      <c r="O86" s="37"/>
      <c r="P86" s="37"/>
      <c r="Q86" s="37"/>
      <c r="R86" s="37"/>
      <c r="S86" s="37"/>
    </row>
    <row r="87" spans="1:19" ht="14.25" customHeight="1" x14ac:dyDescent="0.3">
      <c r="A87" s="70"/>
      <c r="B87" s="71" t="s">
        <v>64</v>
      </c>
      <c r="C87" s="71"/>
      <c r="D87" s="71"/>
      <c r="E87" s="71"/>
      <c r="F87" s="73"/>
      <c r="G87" s="73"/>
      <c r="H87" s="72"/>
      <c r="I87" s="72"/>
      <c r="J87" s="102"/>
      <c r="K87" s="74"/>
      <c r="L87" s="37"/>
      <c r="M87" s="37"/>
      <c r="N87" s="37"/>
      <c r="O87" s="37"/>
      <c r="P87" s="37"/>
      <c r="Q87" s="37"/>
      <c r="R87" s="37"/>
      <c r="S87" s="37"/>
    </row>
    <row r="88" spans="1:19" ht="14.25" customHeight="1" x14ac:dyDescent="0.3">
      <c r="A88" s="89" t="s">
        <v>65</v>
      </c>
      <c r="B88" s="52" t="s">
        <v>140</v>
      </c>
      <c r="C88" s="53"/>
      <c r="D88" s="53"/>
      <c r="F88" s="54">
        <v>50</v>
      </c>
      <c r="G88" s="41">
        <v>29.28</v>
      </c>
      <c r="H88" s="95">
        <v>1.1100000000000001</v>
      </c>
      <c r="I88" s="95">
        <v>1.41</v>
      </c>
      <c r="J88" s="56">
        <v>10.97</v>
      </c>
      <c r="K88" s="57">
        <v>61.05</v>
      </c>
      <c r="L88" s="57">
        <v>0.02</v>
      </c>
      <c r="M88" s="58"/>
      <c r="N88" s="59"/>
      <c r="O88" s="58">
        <v>0.02</v>
      </c>
      <c r="P88" s="58">
        <v>1.2</v>
      </c>
      <c r="Q88" s="58">
        <v>3.75</v>
      </c>
      <c r="R88" s="58">
        <v>1.35</v>
      </c>
      <c r="S88" s="58">
        <v>0.06</v>
      </c>
    </row>
    <row r="89" spans="1:19" s="92" customFormat="1" ht="14.25" customHeight="1" x14ac:dyDescent="0.3">
      <c r="A89" s="47" t="s">
        <v>67</v>
      </c>
      <c r="B89" s="106" t="s">
        <v>93</v>
      </c>
      <c r="F89" s="107">
        <v>180</v>
      </c>
      <c r="G89" s="95">
        <v>10</v>
      </c>
      <c r="H89" s="45">
        <v>5.22</v>
      </c>
      <c r="I89" s="45">
        <v>4.5</v>
      </c>
      <c r="J89" s="45">
        <v>7.56</v>
      </c>
      <c r="K89" s="45">
        <v>91.8</v>
      </c>
      <c r="L89" s="45">
        <v>0.04</v>
      </c>
      <c r="M89" s="45">
        <v>0.54</v>
      </c>
      <c r="N89" s="45">
        <v>36</v>
      </c>
      <c r="O89" s="45"/>
      <c r="P89" s="45">
        <v>223.2</v>
      </c>
      <c r="Q89" s="45">
        <v>165.6</v>
      </c>
      <c r="R89" s="45">
        <v>25.2</v>
      </c>
      <c r="S89" s="45">
        <v>0.18</v>
      </c>
    </row>
    <row r="90" spans="1:19" ht="22.5" customHeight="1" x14ac:dyDescent="0.3">
      <c r="A90" s="47"/>
      <c r="B90" s="71" t="s">
        <v>38</v>
      </c>
      <c r="C90" s="71"/>
      <c r="D90" s="71"/>
      <c r="E90" s="71"/>
      <c r="F90" s="73">
        <f>SUM(F88:F89)</f>
        <v>230</v>
      </c>
      <c r="G90" s="118">
        <f>SUM(G88:G89)</f>
        <v>39.28</v>
      </c>
      <c r="H90" s="72">
        <f>SUM(H88:H89)</f>
        <v>6.33</v>
      </c>
      <c r="I90" s="72">
        <f t="shared" ref="I90:S90" si="9">SUM(I88:I89)</f>
        <v>5.91</v>
      </c>
      <c r="J90" s="72">
        <f t="shared" si="9"/>
        <v>18.53</v>
      </c>
      <c r="K90" s="72">
        <f t="shared" si="9"/>
        <v>152.85</v>
      </c>
      <c r="L90" s="72">
        <f t="shared" si="9"/>
        <v>0.06</v>
      </c>
      <c r="M90" s="72">
        <f t="shared" si="9"/>
        <v>0.54</v>
      </c>
      <c r="N90" s="72">
        <f t="shared" si="9"/>
        <v>36</v>
      </c>
      <c r="O90" s="72">
        <f t="shared" si="9"/>
        <v>0.02</v>
      </c>
      <c r="P90" s="72">
        <f t="shared" si="9"/>
        <v>224.39999999999998</v>
      </c>
      <c r="Q90" s="72">
        <f t="shared" si="9"/>
        <v>169.35</v>
      </c>
      <c r="R90" s="72">
        <f t="shared" si="9"/>
        <v>26.55</v>
      </c>
      <c r="S90" s="72">
        <f t="shared" si="9"/>
        <v>0.24</v>
      </c>
    </row>
    <row r="91" spans="1:19" ht="15.75" customHeight="1" x14ac:dyDescent="0.3">
      <c r="A91" s="70"/>
      <c r="B91" s="71" t="s">
        <v>69</v>
      </c>
      <c r="C91" s="71"/>
      <c r="D91" s="71"/>
      <c r="E91" s="71"/>
      <c r="F91" s="72">
        <f>F61+F71+F76+F85+F90</f>
        <v>2765</v>
      </c>
      <c r="G91" s="72" t="e">
        <f t="shared" ref="G91:S91" si="10">G61+G71+G76+G85+G90</f>
        <v>#REF!</v>
      </c>
      <c r="H91" s="72">
        <f t="shared" si="10"/>
        <v>136.31933333333333</v>
      </c>
      <c r="I91" s="72">
        <f t="shared" si="10"/>
        <v>95.42</v>
      </c>
      <c r="J91" s="72">
        <f t="shared" si="10"/>
        <v>404.40333333333342</v>
      </c>
      <c r="K91" s="72">
        <f t="shared" si="10"/>
        <v>3038.8199999999997</v>
      </c>
      <c r="L91" s="72">
        <f t="shared" si="10"/>
        <v>1.1850000000000001</v>
      </c>
      <c r="M91" s="72">
        <f t="shared" si="10"/>
        <v>258.16000000000003</v>
      </c>
      <c r="N91" s="72">
        <f t="shared" si="10"/>
        <v>306.29000000000002</v>
      </c>
      <c r="O91" s="72">
        <f t="shared" si="10"/>
        <v>67.8</v>
      </c>
      <c r="P91" s="72">
        <f t="shared" si="10"/>
        <v>1338.4833333333336</v>
      </c>
      <c r="Q91" s="72">
        <f t="shared" si="10"/>
        <v>1746.73</v>
      </c>
      <c r="R91" s="72">
        <f t="shared" si="10"/>
        <v>342.76433333333335</v>
      </c>
      <c r="S91" s="72">
        <f t="shared" si="10"/>
        <v>19.522000000000002</v>
      </c>
    </row>
    <row r="92" spans="1:19" ht="15.75" customHeight="1" x14ac:dyDescent="0.3">
      <c r="A92" s="70"/>
      <c r="B92" s="71"/>
      <c r="C92" s="71"/>
      <c r="D92" s="71"/>
      <c r="E92" s="71"/>
      <c r="F92" s="73"/>
      <c r="G92" s="7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1:19" ht="17.25" customHeight="1" x14ac:dyDescent="0.3">
      <c r="A93" s="25"/>
      <c r="B93" s="26" t="s">
        <v>94</v>
      </c>
      <c r="C93" s="27">
        <v>44818</v>
      </c>
      <c r="D93" s="26"/>
      <c r="E93" s="26"/>
      <c r="F93" s="26"/>
      <c r="G93" s="26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 ht="14.25" customHeight="1" x14ac:dyDescent="0.3">
      <c r="A94" s="29" t="s">
        <v>11</v>
      </c>
      <c r="B94" s="26" t="s">
        <v>12</v>
      </c>
      <c r="C94" s="26"/>
      <c r="D94" s="26"/>
      <c r="E94" s="26"/>
      <c r="F94" s="30" t="s">
        <v>13</v>
      </c>
      <c r="G94" s="30" t="s">
        <v>14</v>
      </c>
      <c r="H94" s="30" t="s">
        <v>15</v>
      </c>
      <c r="I94" s="30" t="s">
        <v>16</v>
      </c>
      <c r="J94" s="31" t="s">
        <v>17</v>
      </c>
      <c r="K94" s="30" t="s">
        <v>18</v>
      </c>
      <c r="L94" s="32" t="s">
        <v>19</v>
      </c>
      <c r="M94" s="32" t="s">
        <v>20</v>
      </c>
      <c r="N94" s="32" t="s">
        <v>21</v>
      </c>
      <c r="O94" s="32" t="s">
        <v>22</v>
      </c>
      <c r="P94" s="32" t="s">
        <v>23</v>
      </c>
      <c r="Q94" s="32" t="s">
        <v>24</v>
      </c>
      <c r="R94" s="32" t="s">
        <v>25</v>
      </c>
      <c r="S94" s="32" t="s">
        <v>26</v>
      </c>
    </row>
    <row r="95" spans="1:19" ht="14.25" customHeight="1" x14ac:dyDescent="0.3">
      <c r="A95" s="33"/>
      <c r="B95" s="26"/>
      <c r="C95" s="26"/>
      <c r="D95" s="26"/>
      <c r="E95" s="26"/>
      <c r="F95" s="34"/>
      <c r="G95" s="34"/>
      <c r="H95" s="34"/>
      <c r="I95" s="34"/>
      <c r="J95" s="34"/>
      <c r="K95" s="35"/>
      <c r="L95" s="36"/>
      <c r="M95" s="37"/>
      <c r="N95" s="37"/>
      <c r="O95" s="37"/>
      <c r="P95" s="37"/>
      <c r="Q95" s="37"/>
      <c r="R95" s="37"/>
      <c r="S95" s="37"/>
    </row>
    <row r="96" spans="1:19" ht="14.25" customHeight="1" x14ac:dyDescent="0.3">
      <c r="A96" s="25"/>
      <c r="B96" s="26" t="s">
        <v>27</v>
      </c>
      <c r="C96" s="26"/>
      <c r="D96" s="26"/>
      <c r="E96" s="26"/>
      <c r="F96" s="34"/>
      <c r="G96" s="34"/>
      <c r="H96" s="34"/>
      <c r="I96" s="34"/>
      <c r="J96" s="34"/>
      <c r="K96" s="35"/>
      <c r="L96" s="37"/>
      <c r="M96" s="37"/>
      <c r="N96" s="37"/>
      <c r="O96" s="37"/>
      <c r="P96" s="37"/>
      <c r="Q96" s="37"/>
      <c r="R96" s="37"/>
      <c r="S96" s="37"/>
    </row>
    <row r="97" spans="1:19" ht="14.25" customHeight="1" x14ac:dyDescent="0.3">
      <c r="A97" s="38" t="s">
        <v>28</v>
      </c>
      <c r="B97" s="35" t="s">
        <v>162</v>
      </c>
      <c r="C97" s="35"/>
      <c r="D97" s="26"/>
      <c r="E97" s="39"/>
      <c r="F97" s="187" t="s">
        <v>163</v>
      </c>
      <c r="G97" s="41">
        <v>5</v>
      </c>
      <c r="H97" s="42">
        <v>6.58</v>
      </c>
      <c r="I97" s="42">
        <v>6.65</v>
      </c>
      <c r="J97" s="43"/>
      <c r="K97" s="44">
        <v>85.8</v>
      </c>
      <c r="L97" s="43">
        <v>0.02</v>
      </c>
      <c r="M97" s="45">
        <v>0.18</v>
      </c>
      <c r="N97" s="45">
        <v>52.5</v>
      </c>
      <c r="O97" s="45"/>
      <c r="P97" s="46">
        <v>250</v>
      </c>
      <c r="Q97" s="46">
        <v>150</v>
      </c>
      <c r="R97" s="46">
        <v>13.75</v>
      </c>
      <c r="S97" s="46">
        <v>0.18</v>
      </c>
    </row>
    <row r="98" spans="1:19" ht="14.25" customHeight="1" x14ac:dyDescent="0.3">
      <c r="A98" s="47">
        <v>174</v>
      </c>
      <c r="B98" s="35" t="s">
        <v>125</v>
      </c>
      <c r="C98" s="35"/>
      <c r="D98" s="26"/>
      <c r="E98" s="26"/>
      <c r="F98" s="48" t="s">
        <v>31</v>
      </c>
      <c r="G98" s="49">
        <v>10</v>
      </c>
      <c r="H98" s="50">
        <v>8.76</v>
      </c>
      <c r="I98" s="45">
        <v>11.676</v>
      </c>
      <c r="J98" s="50">
        <v>58.375999999999998</v>
      </c>
      <c r="K98" s="50">
        <v>374.2</v>
      </c>
      <c r="L98" s="50">
        <v>1.1200000000000001</v>
      </c>
      <c r="M98" s="50"/>
      <c r="N98" s="50"/>
      <c r="O98" s="50"/>
      <c r="P98" s="50"/>
      <c r="Q98" s="50"/>
      <c r="R98" s="50"/>
      <c r="S98" s="50"/>
    </row>
    <row r="99" spans="1:19" ht="14.25" customHeight="1" x14ac:dyDescent="0.25">
      <c r="A99" s="51" t="s">
        <v>32</v>
      </c>
      <c r="B99" s="52" t="s">
        <v>97</v>
      </c>
      <c r="C99" s="53"/>
      <c r="D99" s="53"/>
      <c r="F99" s="54">
        <v>200</v>
      </c>
      <c r="G99" s="55">
        <v>10</v>
      </c>
      <c r="H99" s="56">
        <v>0.56999999999999995</v>
      </c>
      <c r="I99" s="56">
        <v>0.06</v>
      </c>
      <c r="J99" s="56">
        <v>30.2</v>
      </c>
      <c r="K99" s="57">
        <v>123.6</v>
      </c>
      <c r="L99" s="57">
        <v>2E-3</v>
      </c>
      <c r="M99" s="58">
        <v>1.1000000000000001</v>
      </c>
      <c r="N99" s="59"/>
      <c r="O99" s="58"/>
      <c r="P99" s="58">
        <v>15.7</v>
      </c>
      <c r="Q99" s="58">
        <v>16.3</v>
      </c>
      <c r="R99" s="58">
        <v>3.36</v>
      </c>
      <c r="S99" s="58">
        <v>0.37</v>
      </c>
    </row>
    <row r="100" spans="1:19" s="63" customFormat="1" ht="29.25" customHeight="1" x14ac:dyDescent="0.3">
      <c r="A100" s="60" t="s">
        <v>34</v>
      </c>
      <c r="B100" s="61" t="s">
        <v>98</v>
      </c>
      <c r="C100" s="61"/>
      <c r="D100" s="61"/>
      <c r="E100" s="61"/>
      <c r="F100" s="40" t="s">
        <v>99</v>
      </c>
      <c r="G100" s="49">
        <v>5</v>
      </c>
      <c r="H100" s="43">
        <v>7.11</v>
      </c>
      <c r="I100" s="43">
        <v>0.9</v>
      </c>
      <c r="J100" s="43">
        <v>43.5</v>
      </c>
      <c r="K100" s="62">
        <v>211.5</v>
      </c>
      <c r="L100" s="45">
        <v>0.15</v>
      </c>
      <c r="M100" s="45"/>
      <c r="N100" s="45"/>
      <c r="O100" s="45">
        <v>1.2</v>
      </c>
      <c r="P100" s="45">
        <v>20.7</v>
      </c>
      <c r="Q100" s="45">
        <v>78.3</v>
      </c>
      <c r="R100" s="45">
        <v>29.7</v>
      </c>
      <c r="S100" s="45">
        <v>1.8</v>
      </c>
    </row>
    <row r="101" spans="1:19" s="63" customFormat="1" ht="29.25" customHeight="1" x14ac:dyDescent="0.25">
      <c r="A101" s="51" t="s">
        <v>36</v>
      </c>
      <c r="B101" s="53" t="s">
        <v>73</v>
      </c>
      <c r="C101" s="53"/>
      <c r="D101" s="53"/>
      <c r="E101"/>
      <c r="F101" s="64">
        <v>150</v>
      </c>
      <c r="G101" s="65">
        <v>10</v>
      </c>
      <c r="H101" s="19">
        <v>0.8</v>
      </c>
      <c r="I101" s="19">
        <v>0.8</v>
      </c>
      <c r="J101" s="18">
        <v>19.600000000000001</v>
      </c>
      <c r="K101" s="20">
        <v>64</v>
      </c>
      <c r="L101" s="66">
        <v>0.06</v>
      </c>
      <c r="M101" s="67">
        <v>20</v>
      </c>
      <c r="N101" s="68"/>
      <c r="O101" s="69">
        <v>0.4</v>
      </c>
      <c r="P101" s="69">
        <v>32</v>
      </c>
      <c r="Q101" s="69">
        <v>22</v>
      </c>
      <c r="R101" s="69">
        <v>18</v>
      </c>
      <c r="S101" s="69">
        <v>4.4000000000000004</v>
      </c>
    </row>
    <row r="102" spans="1:19" ht="26.25" customHeight="1" x14ac:dyDescent="0.3">
      <c r="A102" s="70"/>
      <c r="B102" s="71" t="s">
        <v>38</v>
      </c>
      <c r="C102" s="61"/>
      <c r="D102" s="61"/>
      <c r="E102" s="61"/>
      <c r="F102" s="72">
        <f>45+205+200+60+150</f>
        <v>660</v>
      </c>
      <c r="G102" s="72">
        <f>SUM(G97:G101)</f>
        <v>40</v>
      </c>
      <c r="H102" s="72">
        <f>SUM(H97:H101)</f>
        <v>23.82</v>
      </c>
      <c r="I102" s="72">
        <f>SUM(I97:I101)</f>
        <v>20.085999999999999</v>
      </c>
      <c r="J102" s="72">
        <f>SUM(J97:J101)</f>
        <v>151.67599999999999</v>
      </c>
      <c r="K102" s="72">
        <f>SUM(K97:K101)</f>
        <v>859.1</v>
      </c>
      <c r="L102" s="72">
        <f>SUM(L97:L101)</f>
        <v>1.3520000000000001</v>
      </c>
      <c r="M102" s="72">
        <f>SUM(M97:M101)</f>
        <v>21.28</v>
      </c>
      <c r="N102" s="72">
        <f>SUM(N97:N101)</f>
        <v>52.5</v>
      </c>
      <c r="O102" s="72">
        <f>SUM(O97:O101)</f>
        <v>1.6</v>
      </c>
      <c r="P102" s="72">
        <f>SUM(P97:P101)</f>
        <v>318.39999999999998</v>
      </c>
      <c r="Q102" s="72">
        <f>SUM(Q97:Q101)</f>
        <v>266.60000000000002</v>
      </c>
      <c r="R102" s="72">
        <f>SUM(R97:R101)</f>
        <v>64.81</v>
      </c>
      <c r="S102" s="72">
        <f>SUM(S97:S101)</f>
        <v>6.75</v>
      </c>
    </row>
    <row r="103" spans="1:19" ht="15.75" customHeight="1" x14ac:dyDescent="0.3">
      <c r="A103" s="70"/>
      <c r="B103" s="71"/>
      <c r="C103" s="61"/>
      <c r="D103" s="61"/>
      <c r="E103" s="61"/>
      <c r="F103" s="40"/>
      <c r="G103" s="40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4.25" customHeight="1" x14ac:dyDescent="0.3">
      <c r="A104" s="70"/>
      <c r="B104" s="71" t="s">
        <v>39</v>
      </c>
      <c r="C104" s="71"/>
      <c r="D104" s="71"/>
      <c r="E104" s="71"/>
      <c r="F104" s="73"/>
      <c r="G104" s="73"/>
      <c r="H104" s="72"/>
      <c r="I104" s="72"/>
      <c r="J104" s="72"/>
      <c r="K104" s="74"/>
      <c r="L104" s="37"/>
      <c r="M104" s="37"/>
      <c r="N104" s="37"/>
      <c r="O104" s="37"/>
      <c r="P104" s="37"/>
      <c r="Q104" s="37"/>
      <c r="R104" s="37"/>
      <c r="S104" s="37"/>
    </row>
    <row r="105" spans="1:19" ht="14.25" customHeight="1" x14ac:dyDescent="0.3">
      <c r="A105" s="75" t="s">
        <v>40</v>
      </c>
      <c r="B105" s="76" t="s">
        <v>229</v>
      </c>
      <c r="C105" s="76"/>
      <c r="D105" s="76"/>
      <c r="F105" s="77">
        <v>100</v>
      </c>
      <c r="G105" s="78">
        <v>25</v>
      </c>
      <c r="H105" s="79">
        <v>1.27</v>
      </c>
      <c r="I105" s="79">
        <v>7.1</v>
      </c>
      <c r="J105" s="79">
        <v>13.07</v>
      </c>
      <c r="K105" s="79">
        <v>121.22</v>
      </c>
      <c r="L105" s="80">
        <v>0.02</v>
      </c>
      <c r="M105" s="80">
        <v>7.52</v>
      </c>
      <c r="N105" s="81"/>
      <c r="O105" s="80"/>
      <c r="P105" s="80">
        <v>34.15</v>
      </c>
      <c r="Q105" s="80">
        <v>37.119999999999997</v>
      </c>
      <c r="R105" s="80">
        <v>19.63</v>
      </c>
      <c r="S105" s="80">
        <v>1.73</v>
      </c>
    </row>
    <row r="106" spans="1:19" ht="14.25" customHeight="1" x14ac:dyDescent="0.3">
      <c r="A106" s="60" t="s">
        <v>42</v>
      </c>
      <c r="B106" s="82" t="s">
        <v>102</v>
      </c>
      <c r="C106" s="82"/>
      <c r="D106" s="82"/>
      <c r="E106" s="82"/>
      <c r="F106" s="40">
        <v>250</v>
      </c>
      <c r="G106" s="49"/>
      <c r="H106" s="41">
        <v>4.5759999999999996</v>
      </c>
      <c r="I106" s="41">
        <v>6.74</v>
      </c>
      <c r="J106" s="41">
        <v>9.26</v>
      </c>
      <c r="K106" s="41">
        <v>124.67</v>
      </c>
      <c r="L106" s="45">
        <v>0.08</v>
      </c>
      <c r="M106" s="45">
        <v>10.45</v>
      </c>
      <c r="N106" s="45">
        <v>3</v>
      </c>
      <c r="O106" s="45">
        <v>38.08</v>
      </c>
      <c r="P106" s="45">
        <v>80.430000000000007</v>
      </c>
      <c r="Q106" s="45">
        <v>25.58</v>
      </c>
      <c r="R106" s="45">
        <v>1.0129999999999999</v>
      </c>
      <c r="S106" s="45"/>
    </row>
    <row r="107" spans="1:19" ht="14.25" customHeight="1" x14ac:dyDescent="0.3">
      <c r="A107" s="38" t="s">
        <v>45</v>
      </c>
      <c r="B107" s="61" t="s">
        <v>230</v>
      </c>
      <c r="C107" s="61"/>
      <c r="D107" s="83"/>
      <c r="E107" s="83"/>
      <c r="F107" s="48" t="s">
        <v>47</v>
      </c>
      <c r="G107" s="49">
        <v>45</v>
      </c>
      <c r="H107" s="42">
        <v>23.4</v>
      </c>
      <c r="I107" s="42">
        <v>18.559999999999999</v>
      </c>
      <c r="J107" s="43">
        <v>0.36</v>
      </c>
      <c r="K107" s="44">
        <v>262</v>
      </c>
      <c r="L107" s="50">
        <v>0.04</v>
      </c>
      <c r="M107" s="50">
        <v>2.36</v>
      </c>
      <c r="N107" s="50">
        <v>58.2</v>
      </c>
      <c r="O107" s="50">
        <v>0.92</v>
      </c>
      <c r="P107" s="50">
        <v>53.6</v>
      </c>
      <c r="Q107" s="50">
        <v>164</v>
      </c>
      <c r="R107" s="50">
        <v>20.28</v>
      </c>
      <c r="S107" s="50">
        <v>1.88</v>
      </c>
    </row>
    <row r="108" spans="1:19" ht="14.25" customHeight="1" x14ac:dyDescent="0.3">
      <c r="A108" s="70" t="s">
        <v>79</v>
      </c>
      <c r="B108" s="61" t="s">
        <v>104</v>
      </c>
      <c r="C108" s="61"/>
      <c r="D108" s="61"/>
      <c r="E108" s="61"/>
      <c r="F108" s="40">
        <v>180</v>
      </c>
      <c r="G108" s="49">
        <v>22.45</v>
      </c>
      <c r="H108" s="43">
        <v>3.74</v>
      </c>
      <c r="I108" s="43">
        <v>8.42</v>
      </c>
      <c r="J108" s="84">
        <v>25.09</v>
      </c>
      <c r="K108" s="44">
        <v>200.96</v>
      </c>
      <c r="L108" s="41">
        <v>0.19800000000000001</v>
      </c>
      <c r="M108" s="50">
        <v>25.94</v>
      </c>
      <c r="N108" s="50">
        <v>20</v>
      </c>
      <c r="O108" s="50">
        <v>24.827999999999999</v>
      </c>
      <c r="P108" s="50">
        <v>190.72200000000001</v>
      </c>
      <c r="Q108" s="50">
        <v>36.576000000000001</v>
      </c>
      <c r="R108" s="50">
        <v>2.3959999999999999</v>
      </c>
      <c r="S108" s="50"/>
    </row>
    <row r="109" spans="1:19" ht="14.25" customHeight="1" x14ac:dyDescent="0.25">
      <c r="A109" s="85">
        <v>376</v>
      </c>
      <c r="B109" s="63" t="s">
        <v>186</v>
      </c>
      <c r="C109" s="63"/>
      <c r="D109" s="63"/>
      <c r="E109" s="63"/>
      <c r="F109" s="67">
        <v>200</v>
      </c>
      <c r="G109" s="86">
        <v>10</v>
      </c>
      <c r="H109" s="87">
        <v>7.0000000000000007E-2</v>
      </c>
      <c r="I109" s="87">
        <v>0.02</v>
      </c>
      <c r="J109" s="87">
        <v>15</v>
      </c>
      <c r="K109" s="87">
        <v>60</v>
      </c>
      <c r="L109" s="87"/>
      <c r="M109" s="87">
        <v>0.03</v>
      </c>
      <c r="N109" s="88"/>
      <c r="O109" s="88"/>
      <c r="P109" s="88">
        <v>11.1</v>
      </c>
      <c r="Q109" s="88">
        <v>2.8</v>
      </c>
      <c r="R109" s="88">
        <v>1.4</v>
      </c>
      <c r="S109" s="88">
        <v>0.28000000000000003</v>
      </c>
    </row>
    <row r="110" spans="1:19" s="92" customFormat="1" ht="14.25" customHeight="1" x14ac:dyDescent="0.25">
      <c r="A110" s="89" t="s">
        <v>50</v>
      </c>
      <c r="B110" s="90" t="s">
        <v>51</v>
      </c>
      <c r="C110" s="90"/>
      <c r="D110" s="91"/>
      <c r="F110" s="93">
        <v>50</v>
      </c>
      <c r="G110" s="94">
        <v>5</v>
      </c>
      <c r="H110" s="95">
        <v>3.95</v>
      </c>
      <c r="I110" s="95">
        <v>0.5</v>
      </c>
      <c r="J110" s="95">
        <v>24.17</v>
      </c>
      <c r="K110" s="96">
        <v>117.5</v>
      </c>
      <c r="L110" s="95">
        <v>0.09</v>
      </c>
      <c r="M110" s="58"/>
      <c r="N110" s="59"/>
      <c r="O110" s="58">
        <v>0.67</v>
      </c>
      <c r="P110" s="58">
        <v>11.5</v>
      </c>
      <c r="Q110" s="58">
        <v>43.5</v>
      </c>
      <c r="R110" s="58">
        <v>16.5</v>
      </c>
      <c r="S110" s="58">
        <v>1</v>
      </c>
    </row>
    <row r="111" spans="1:19" s="92" customFormat="1" ht="14.25" customHeight="1" x14ac:dyDescent="0.3">
      <c r="A111" s="89" t="s">
        <v>52</v>
      </c>
      <c r="B111" s="61" t="s">
        <v>53</v>
      </c>
      <c r="C111" s="61"/>
      <c r="D111" s="61"/>
      <c r="E111" s="61"/>
      <c r="F111" s="97">
        <v>50</v>
      </c>
      <c r="G111" s="94"/>
      <c r="H111" s="43">
        <v>4.95</v>
      </c>
      <c r="I111" s="43">
        <v>0.9</v>
      </c>
      <c r="J111" s="43">
        <v>29.7</v>
      </c>
      <c r="K111" s="43">
        <v>148.5</v>
      </c>
      <c r="L111" s="43">
        <v>0.13</v>
      </c>
      <c r="M111" s="43">
        <v>0</v>
      </c>
      <c r="N111" s="43"/>
      <c r="O111" s="43"/>
      <c r="P111" s="43">
        <v>21.75</v>
      </c>
      <c r="Q111" s="43">
        <v>112.5</v>
      </c>
      <c r="R111" s="43">
        <v>35.25</v>
      </c>
      <c r="S111" s="43">
        <v>2.93</v>
      </c>
    </row>
    <row r="112" spans="1:19" ht="15" customHeight="1" x14ac:dyDescent="0.3">
      <c r="A112" s="70"/>
      <c r="B112" s="71" t="s">
        <v>38</v>
      </c>
      <c r="C112" s="71"/>
      <c r="D112" s="71"/>
      <c r="E112" s="71"/>
      <c r="F112" s="73">
        <f>100+250+100+180+200+100</f>
        <v>930</v>
      </c>
      <c r="G112" s="72" t="e">
        <f>G105+#REF!+G107+G108+G109+G110</f>
        <v>#REF!</v>
      </c>
      <c r="H112" s="72">
        <f>SUM(H106:H111)</f>
        <v>40.686000000000007</v>
      </c>
      <c r="I112" s="72">
        <f>SUM(I106:I111)</f>
        <v>35.14</v>
      </c>
      <c r="J112" s="72">
        <f>SUM(J106:J111)</f>
        <v>103.58</v>
      </c>
      <c r="K112" s="72">
        <f>SUM(K106:K111)</f>
        <v>913.63</v>
      </c>
      <c r="L112" s="72">
        <f>SUM(L106:L111)</f>
        <v>0.53800000000000003</v>
      </c>
      <c r="M112" s="72">
        <f>SUM(M106:M111)</f>
        <v>38.78</v>
      </c>
      <c r="N112" s="72">
        <f>SUM(N106:N111)</f>
        <v>81.2</v>
      </c>
      <c r="O112" s="72">
        <f>SUM(O106:O111)</f>
        <v>64.498000000000005</v>
      </c>
      <c r="P112" s="72">
        <f>SUM(P106:P111)</f>
        <v>369.10200000000003</v>
      </c>
      <c r="Q112" s="72">
        <f>SUM(Q106:Q111)</f>
        <v>384.95600000000002</v>
      </c>
      <c r="R112" s="72">
        <f>SUM(R106:R111)</f>
        <v>76.838999999999999</v>
      </c>
      <c r="S112" s="72">
        <f>SUM(S106:S111)</f>
        <v>6.09</v>
      </c>
    </row>
    <row r="113" spans="1:19" ht="15" customHeight="1" x14ac:dyDescent="0.3">
      <c r="A113" s="70"/>
      <c r="B113" s="71"/>
      <c r="C113" s="71"/>
      <c r="D113" s="71"/>
      <c r="E113" s="71"/>
      <c r="F113" s="73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4.25" customHeight="1" x14ac:dyDescent="0.3">
      <c r="A114" s="70"/>
      <c r="B114" s="71" t="s">
        <v>54</v>
      </c>
      <c r="C114" s="71"/>
      <c r="D114" s="71"/>
      <c r="E114" s="71"/>
      <c r="F114" s="73"/>
      <c r="G114" s="73"/>
      <c r="H114" s="72"/>
      <c r="I114" s="72"/>
      <c r="J114" s="72"/>
      <c r="K114" s="74"/>
      <c r="L114" s="37"/>
      <c r="M114" s="37"/>
      <c r="N114" s="37"/>
      <c r="O114" s="37"/>
      <c r="P114" s="37"/>
      <c r="Q114" s="37"/>
      <c r="R114" s="37"/>
      <c r="S114" s="37"/>
    </row>
    <row r="115" spans="1:19" ht="13.5" customHeight="1" x14ac:dyDescent="0.3">
      <c r="A115" s="98" t="s">
        <v>55</v>
      </c>
      <c r="B115" s="61" t="s">
        <v>172</v>
      </c>
      <c r="C115" s="83"/>
      <c r="D115" s="83"/>
      <c r="E115" s="83"/>
      <c r="F115" s="48">
        <v>50</v>
      </c>
      <c r="G115" s="41">
        <v>43</v>
      </c>
      <c r="H115" s="43">
        <v>3.3933333333333331</v>
      </c>
      <c r="I115" s="43">
        <v>6.98</v>
      </c>
      <c r="J115" s="43">
        <v>21.073333333333334</v>
      </c>
      <c r="K115" s="43">
        <v>160.5</v>
      </c>
      <c r="L115" s="43">
        <v>0.06</v>
      </c>
      <c r="M115" s="43">
        <v>0</v>
      </c>
      <c r="N115" s="43">
        <v>0</v>
      </c>
      <c r="O115" s="43">
        <v>0</v>
      </c>
      <c r="P115" s="43">
        <v>10.653333333333334</v>
      </c>
      <c r="Q115" s="43">
        <v>38.4</v>
      </c>
      <c r="R115" s="43">
        <v>14.133333333333333</v>
      </c>
      <c r="S115" s="43">
        <v>0.70000000000000007</v>
      </c>
    </row>
    <row r="116" spans="1:19" s="92" customFormat="1" ht="14.25" customHeight="1" x14ac:dyDescent="0.3">
      <c r="A116" s="47">
        <v>348</v>
      </c>
      <c r="B116" s="99" t="s">
        <v>57</v>
      </c>
      <c r="C116" s="99"/>
      <c r="D116" s="99"/>
      <c r="E116" s="99"/>
      <c r="F116" s="100">
        <v>200</v>
      </c>
      <c r="G116" s="41">
        <v>10</v>
      </c>
      <c r="H116" s="101">
        <v>1.35</v>
      </c>
      <c r="I116" s="101">
        <v>0.08</v>
      </c>
      <c r="J116" s="101">
        <v>27.85</v>
      </c>
      <c r="K116" s="101">
        <v>122.2</v>
      </c>
      <c r="L116" s="101"/>
      <c r="M116" s="101"/>
      <c r="N116" s="101"/>
      <c r="O116" s="101"/>
      <c r="P116" s="101"/>
      <c r="Q116" s="101"/>
      <c r="R116" s="101"/>
      <c r="S116" s="101"/>
    </row>
    <row r="117" spans="1:19" ht="14.25" customHeight="1" x14ac:dyDescent="0.3">
      <c r="A117" s="70"/>
      <c r="B117" s="71" t="s">
        <v>38</v>
      </c>
      <c r="C117" s="71"/>
      <c r="D117" s="71"/>
      <c r="E117" s="71"/>
      <c r="F117" s="73">
        <f>SUM(F115:F116)</f>
        <v>250</v>
      </c>
      <c r="G117" s="72">
        <f>SUM(G115:G116)</f>
        <v>53</v>
      </c>
      <c r="H117" s="72">
        <f t="shared" ref="H117:S117" si="11">SUM(H115:H116)</f>
        <v>4.7433333333333332</v>
      </c>
      <c r="I117" s="72">
        <f t="shared" si="11"/>
        <v>7.0600000000000005</v>
      </c>
      <c r="J117" s="72">
        <f t="shared" si="11"/>
        <v>48.923333333333332</v>
      </c>
      <c r="K117" s="72">
        <f t="shared" si="11"/>
        <v>282.7</v>
      </c>
      <c r="L117" s="72">
        <f t="shared" si="11"/>
        <v>0.06</v>
      </c>
      <c r="M117" s="72">
        <f t="shared" si="11"/>
        <v>0</v>
      </c>
      <c r="N117" s="72">
        <f t="shared" si="11"/>
        <v>0</v>
      </c>
      <c r="O117" s="72">
        <f t="shared" si="11"/>
        <v>0</v>
      </c>
      <c r="P117" s="72">
        <f t="shared" si="11"/>
        <v>10.653333333333334</v>
      </c>
      <c r="Q117" s="72">
        <f t="shared" si="11"/>
        <v>38.4</v>
      </c>
      <c r="R117" s="72">
        <f t="shared" si="11"/>
        <v>14.133333333333333</v>
      </c>
      <c r="S117" s="72">
        <f t="shared" si="11"/>
        <v>0.70000000000000007</v>
      </c>
    </row>
    <row r="118" spans="1:19" ht="14.25" customHeight="1" x14ac:dyDescent="0.3">
      <c r="A118" s="70"/>
      <c r="B118" s="71"/>
      <c r="C118" s="71"/>
      <c r="D118" s="71"/>
      <c r="E118" s="71"/>
      <c r="F118" s="73"/>
      <c r="G118" s="73"/>
      <c r="H118" s="72"/>
      <c r="I118" s="72"/>
      <c r="J118" s="102"/>
      <c r="K118" s="74"/>
      <c r="L118" s="37"/>
      <c r="M118" s="37"/>
      <c r="N118" s="37"/>
      <c r="O118" s="37"/>
      <c r="P118" s="37"/>
      <c r="Q118" s="37"/>
      <c r="R118" s="37"/>
      <c r="S118" s="37"/>
    </row>
    <row r="119" spans="1:19" ht="14.25" customHeight="1" x14ac:dyDescent="0.3">
      <c r="A119" s="70"/>
      <c r="B119" s="71" t="s">
        <v>58</v>
      </c>
      <c r="C119" s="71"/>
      <c r="D119" s="71"/>
      <c r="E119" s="71"/>
      <c r="F119" s="73"/>
      <c r="G119" s="73"/>
      <c r="H119" s="72"/>
      <c r="I119" s="72"/>
      <c r="J119" s="102"/>
      <c r="K119" s="74"/>
      <c r="L119" s="37"/>
      <c r="M119" s="37"/>
      <c r="N119" s="37"/>
      <c r="O119" s="37"/>
      <c r="P119" s="37"/>
      <c r="Q119" s="37"/>
      <c r="R119" s="37"/>
      <c r="S119" s="37"/>
    </row>
    <row r="120" spans="1:19" ht="14.25" customHeight="1" x14ac:dyDescent="0.3">
      <c r="A120" s="103" t="s">
        <v>59</v>
      </c>
      <c r="B120" s="104" t="s">
        <v>231</v>
      </c>
      <c r="C120" s="105"/>
      <c r="D120" s="105"/>
      <c r="E120" s="105"/>
      <c r="F120" s="48">
        <v>100</v>
      </c>
      <c r="G120" s="49"/>
      <c r="H120" s="43">
        <v>1.0780000000000001</v>
      </c>
      <c r="I120" s="43">
        <v>6.0880000000000001</v>
      </c>
      <c r="J120" s="43">
        <v>3.431</v>
      </c>
      <c r="K120" s="43">
        <v>72.8</v>
      </c>
      <c r="L120" s="45">
        <v>4.2000000000000003E-2</v>
      </c>
      <c r="M120" s="45">
        <v>22.143999999999998</v>
      </c>
      <c r="N120" s="45"/>
      <c r="O120" s="45"/>
      <c r="P120" s="45">
        <v>33.418999999999997</v>
      </c>
      <c r="Q120" s="45">
        <v>24.567</v>
      </c>
      <c r="R120" s="45">
        <v>18.364000000000001</v>
      </c>
      <c r="S120" s="45">
        <v>0.877</v>
      </c>
    </row>
    <row r="121" spans="1:19" ht="14.25" customHeight="1" x14ac:dyDescent="0.3">
      <c r="A121" s="103"/>
      <c r="B121" s="104" t="s">
        <v>232</v>
      </c>
      <c r="C121" s="105"/>
      <c r="D121" s="105"/>
      <c r="E121" s="105"/>
      <c r="F121" s="48" t="s">
        <v>47</v>
      </c>
      <c r="G121" s="49">
        <v>40</v>
      </c>
      <c r="H121" s="43">
        <v>19.36</v>
      </c>
      <c r="I121" s="43">
        <v>10.98</v>
      </c>
      <c r="J121" s="43">
        <v>4.71</v>
      </c>
      <c r="K121" s="43">
        <v>194.93</v>
      </c>
      <c r="L121" s="45">
        <v>8.8999999999999996E-2</v>
      </c>
      <c r="M121" s="45">
        <v>1.8</v>
      </c>
      <c r="N121" s="45">
        <v>30.9</v>
      </c>
      <c r="O121" s="45">
        <v>0.91</v>
      </c>
      <c r="P121" s="45">
        <v>114.34</v>
      </c>
      <c r="Q121" s="45">
        <v>271.95</v>
      </c>
      <c r="R121" s="45">
        <v>55.92</v>
      </c>
      <c r="S121" s="45">
        <v>1.05</v>
      </c>
    </row>
    <row r="122" spans="1:19" ht="14.25" customHeight="1" x14ac:dyDescent="0.3">
      <c r="A122" s="70" t="s">
        <v>88</v>
      </c>
      <c r="B122" s="61" t="s">
        <v>81</v>
      </c>
      <c r="C122" s="61"/>
      <c r="D122" s="61"/>
      <c r="E122" s="61"/>
      <c r="F122" s="40">
        <v>180</v>
      </c>
      <c r="G122" s="49">
        <v>22.45</v>
      </c>
      <c r="H122" s="43">
        <v>2.79</v>
      </c>
      <c r="I122" s="43">
        <v>3.42</v>
      </c>
      <c r="J122" s="84">
        <v>6.01</v>
      </c>
      <c r="K122" s="44">
        <v>65.37</v>
      </c>
      <c r="L122" s="50">
        <v>1.7000000000000001E-2</v>
      </c>
      <c r="M122" s="50">
        <v>40.97</v>
      </c>
      <c r="N122" s="50">
        <v>16.37</v>
      </c>
      <c r="O122" s="50"/>
      <c r="P122" s="50">
        <v>7.38</v>
      </c>
      <c r="Q122" s="50">
        <v>10.08</v>
      </c>
      <c r="R122" s="50">
        <v>4.1539999999999999</v>
      </c>
      <c r="S122" s="50">
        <v>0.216</v>
      </c>
    </row>
    <row r="123" spans="1:19" ht="14.25" customHeight="1" x14ac:dyDescent="0.3">
      <c r="A123" s="70" t="s">
        <v>91</v>
      </c>
      <c r="B123" s="61" t="s">
        <v>49</v>
      </c>
      <c r="C123" s="61"/>
      <c r="D123" s="61"/>
      <c r="E123" s="61"/>
      <c r="F123" s="40">
        <v>200</v>
      </c>
      <c r="G123" s="49">
        <v>10</v>
      </c>
      <c r="H123" s="43">
        <v>0.45</v>
      </c>
      <c r="I123" s="43">
        <v>0.1</v>
      </c>
      <c r="J123" s="84">
        <v>33.99</v>
      </c>
      <c r="K123" s="44">
        <v>141.19999999999999</v>
      </c>
      <c r="L123" s="50">
        <v>0.02</v>
      </c>
      <c r="M123" s="50">
        <v>12</v>
      </c>
      <c r="N123" s="50"/>
      <c r="O123" s="50"/>
      <c r="P123" s="50">
        <v>23.02</v>
      </c>
      <c r="Q123" s="50">
        <v>11.5</v>
      </c>
      <c r="R123" s="50">
        <v>7.63</v>
      </c>
      <c r="S123" s="50">
        <v>0.24</v>
      </c>
    </row>
    <row r="124" spans="1:19" s="92" customFormat="1" ht="14.25" customHeight="1" x14ac:dyDescent="0.25">
      <c r="A124" s="89" t="s">
        <v>50</v>
      </c>
      <c r="B124" s="90" t="s">
        <v>51</v>
      </c>
      <c r="C124" s="90"/>
      <c r="D124" s="91"/>
      <c r="F124" s="93">
        <v>50</v>
      </c>
      <c r="G124" s="94">
        <v>5</v>
      </c>
      <c r="H124" s="95">
        <v>3.95</v>
      </c>
      <c r="I124" s="95">
        <v>0.5</v>
      </c>
      <c r="J124" s="95">
        <v>24.17</v>
      </c>
      <c r="K124" s="96">
        <v>117.5</v>
      </c>
      <c r="L124" s="95">
        <v>0.09</v>
      </c>
      <c r="M124" s="58"/>
      <c r="N124" s="59"/>
      <c r="O124" s="58">
        <v>0.67</v>
      </c>
      <c r="P124" s="58">
        <v>11.5</v>
      </c>
      <c r="Q124" s="58">
        <v>43.5</v>
      </c>
      <c r="R124" s="58">
        <v>16.5</v>
      </c>
      <c r="S124" s="58">
        <v>1</v>
      </c>
    </row>
    <row r="125" spans="1:19" ht="23.25" customHeight="1" x14ac:dyDescent="0.3">
      <c r="A125" s="89" t="s">
        <v>52</v>
      </c>
      <c r="B125" s="61" t="s">
        <v>53</v>
      </c>
      <c r="C125" s="61"/>
      <c r="D125" s="61"/>
      <c r="E125" s="61"/>
      <c r="F125" s="97">
        <v>50</v>
      </c>
      <c r="G125" s="94"/>
      <c r="H125" s="43">
        <v>2.64</v>
      </c>
      <c r="I125" s="43">
        <v>0.48</v>
      </c>
      <c r="J125" s="43">
        <v>15.84</v>
      </c>
      <c r="K125" s="43">
        <v>79.2</v>
      </c>
      <c r="L125" s="43">
        <v>7.0000000000000007E-2</v>
      </c>
      <c r="M125" s="43">
        <v>0</v>
      </c>
      <c r="N125" s="43"/>
      <c r="O125" s="43"/>
      <c r="P125" s="43">
        <v>11.6</v>
      </c>
      <c r="Q125" s="43">
        <v>60</v>
      </c>
      <c r="R125" s="43">
        <v>18.8</v>
      </c>
      <c r="S125" s="43">
        <v>1.56</v>
      </c>
    </row>
    <row r="126" spans="1:19" ht="16.5" customHeight="1" x14ac:dyDescent="0.3">
      <c r="A126" s="70"/>
      <c r="B126" s="71" t="s">
        <v>38</v>
      </c>
      <c r="C126" s="71"/>
      <c r="D126" s="71"/>
      <c r="E126" s="71"/>
      <c r="F126" s="73">
        <f>200+180+200+100</f>
        <v>680</v>
      </c>
      <c r="G126" s="117" t="e">
        <f>#REF!+G121+G122+G123+G124</f>
        <v>#REF!</v>
      </c>
      <c r="H126" s="72">
        <f>SUM(H120:H125)</f>
        <v>30.267999999999997</v>
      </c>
      <c r="I126" s="72">
        <f t="shared" ref="I126:S126" si="12">SUM(I120:I125)</f>
        <v>21.568000000000001</v>
      </c>
      <c r="J126" s="72">
        <f t="shared" si="12"/>
        <v>88.15100000000001</v>
      </c>
      <c r="K126" s="72">
        <f t="shared" si="12"/>
        <v>671</v>
      </c>
      <c r="L126" s="72">
        <f t="shared" si="12"/>
        <v>0.32800000000000001</v>
      </c>
      <c r="M126" s="72">
        <f t="shared" si="12"/>
        <v>76.914000000000001</v>
      </c>
      <c r="N126" s="72">
        <f t="shared" si="12"/>
        <v>47.269999999999996</v>
      </c>
      <c r="O126" s="72">
        <f t="shared" si="12"/>
        <v>1.58</v>
      </c>
      <c r="P126" s="72">
        <f t="shared" si="12"/>
        <v>201.25900000000001</v>
      </c>
      <c r="Q126" s="72">
        <f t="shared" si="12"/>
        <v>421.59699999999998</v>
      </c>
      <c r="R126" s="72">
        <f t="shared" si="12"/>
        <v>121.36799999999999</v>
      </c>
      <c r="S126" s="72">
        <f t="shared" si="12"/>
        <v>4.9429999999999996</v>
      </c>
    </row>
    <row r="127" spans="1:19" ht="14.25" customHeight="1" x14ac:dyDescent="0.3">
      <c r="A127" s="70"/>
      <c r="B127" s="71"/>
      <c r="C127" s="71"/>
      <c r="D127" s="71"/>
      <c r="E127" s="71"/>
      <c r="F127" s="73"/>
      <c r="G127" s="73"/>
      <c r="H127" s="72"/>
      <c r="I127" s="72"/>
      <c r="J127" s="102"/>
      <c r="K127" s="74"/>
      <c r="L127" s="37"/>
      <c r="M127" s="37"/>
      <c r="N127" s="37"/>
      <c r="O127" s="37"/>
      <c r="P127" s="37"/>
      <c r="Q127" s="37"/>
      <c r="R127" s="37"/>
      <c r="S127" s="37"/>
    </row>
    <row r="128" spans="1:19" ht="14.25" customHeight="1" x14ac:dyDescent="0.3">
      <c r="A128" s="70"/>
      <c r="B128" s="71" t="s">
        <v>64</v>
      </c>
      <c r="C128" s="71"/>
      <c r="D128" s="71"/>
      <c r="E128" s="71"/>
      <c r="F128" s="73"/>
      <c r="G128" s="73"/>
      <c r="H128" s="72"/>
      <c r="I128" s="72"/>
      <c r="J128" s="102"/>
      <c r="K128" s="74"/>
      <c r="L128" s="37"/>
      <c r="M128" s="37"/>
      <c r="N128" s="37"/>
      <c r="O128" s="37"/>
      <c r="P128" s="37"/>
      <c r="Q128" s="37"/>
      <c r="R128" s="37"/>
      <c r="S128" s="37"/>
    </row>
    <row r="129" spans="1:19" ht="14.25" customHeight="1" x14ac:dyDescent="0.3">
      <c r="A129" s="89" t="s">
        <v>65</v>
      </c>
      <c r="B129" s="52" t="s">
        <v>176</v>
      </c>
      <c r="C129" s="53"/>
      <c r="D129" s="53"/>
      <c r="F129" s="54">
        <v>50</v>
      </c>
      <c r="G129" s="41">
        <v>29.28</v>
      </c>
      <c r="H129" s="95">
        <v>1.1100000000000001</v>
      </c>
      <c r="I129" s="95">
        <v>1.41</v>
      </c>
      <c r="J129" s="56">
        <v>10.97</v>
      </c>
      <c r="K129" s="57">
        <v>61.05</v>
      </c>
      <c r="L129" s="57">
        <v>0.02</v>
      </c>
      <c r="M129" s="58"/>
      <c r="N129" s="59"/>
      <c r="O129" s="58">
        <v>0.02</v>
      </c>
      <c r="P129" s="58">
        <v>1.2</v>
      </c>
      <c r="Q129" s="58">
        <v>3.75</v>
      </c>
      <c r="R129" s="58">
        <v>1.35</v>
      </c>
      <c r="S129" s="58">
        <v>0.06</v>
      </c>
    </row>
    <row r="130" spans="1:19" s="92" customFormat="1" ht="14.25" customHeight="1" x14ac:dyDescent="0.3">
      <c r="A130" s="47" t="s">
        <v>67</v>
      </c>
      <c r="B130" s="106" t="s">
        <v>106</v>
      </c>
      <c r="F130" s="107">
        <v>180</v>
      </c>
      <c r="G130" s="95">
        <v>10</v>
      </c>
      <c r="H130" s="45">
        <v>5.22</v>
      </c>
      <c r="I130" s="45">
        <v>4.5</v>
      </c>
      <c r="J130" s="45">
        <v>7.56</v>
      </c>
      <c r="K130" s="45">
        <v>91.8</v>
      </c>
      <c r="L130" s="45">
        <v>0.04</v>
      </c>
      <c r="M130" s="45">
        <v>0.54</v>
      </c>
      <c r="N130" s="45">
        <v>36</v>
      </c>
      <c r="O130" s="45"/>
      <c r="P130" s="45">
        <v>223.2</v>
      </c>
      <c r="Q130" s="45">
        <v>165.6</v>
      </c>
      <c r="R130" s="45">
        <v>25.2</v>
      </c>
      <c r="S130" s="45">
        <v>0.18</v>
      </c>
    </row>
    <row r="131" spans="1:19" ht="22.5" customHeight="1" x14ac:dyDescent="0.3">
      <c r="A131" s="47"/>
      <c r="B131" s="71" t="s">
        <v>38</v>
      </c>
      <c r="C131" s="71"/>
      <c r="D131" s="71"/>
      <c r="E131" s="71"/>
      <c r="F131" s="73">
        <f>SUM(F129:F130)</f>
        <v>230</v>
      </c>
      <c r="G131" s="118">
        <f>SUM(G129:G130)</f>
        <v>39.28</v>
      </c>
      <c r="H131" s="72">
        <f>SUM(H129:H130)</f>
        <v>6.33</v>
      </c>
      <c r="I131" s="72">
        <f t="shared" ref="I131:S131" si="13">SUM(I129:I130)</f>
        <v>5.91</v>
      </c>
      <c r="J131" s="72">
        <f t="shared" si="13"/>
        <v>18.53</v>
      </c>
      <c r="K131" s="72">
        <f t="shared" si="13"/>
        <v>152.85</v>
      </c>
      <c r="L131" s="72">
        <f t="shared" si="13"/>
        <v>0.06</v>
      </c>
      <c r="M131" s="72">
        <f t="shared" si="13"/>
        <v>0.54</v>
      </c>
      <c r="N131" s="72">
        <f t="shared" si="13"/>
        <v>36</v>
      </c>
      <c r="O131" s="72">
        <f t="shared" si="13"/>
        <v>0.02</v>
      </c>
      <c r="P131" s="72">
        <f t="shared" si="13"/>
        <v>224.39999999999998</v>
      </c>
      <c r="Q131" s="72">
        <f t="shared" si="13"/>
        <v>169.35</v>
      </c>
      <c r="R131" s="72">
        <f t="shared" si="13"/>
        <v>26.55</v>
      </c>
      <c r="S131" s="72">
        <f t="shared" si="13"/>
        <v>0.24</v>
      </c>
    </row>
    <row r="132" spans="1:19" ht="15.75" customHeight="1" x14ac:dyDescent="0.3">
      <c r="A132" s="70"/>
      <c r="B132" s="71" t="s">
        <v>69</v>
      </c>
      <c r="C132" s="71"/>
      <c r="D132" s="71"/>
      <c r="E132" s="71"/>
      <c r="F132" s="72">
        <f>F102+F112+F117+F126+F131</f>
        <v>2750</v>
      </c>
      <c r="G132" s="72" t="e">
        <f t="shared" ref="G132:S132" si="14">G102+G112+G117+G126+G131</f>
        <v>#REF!</v>
      </c>
      <c r="H132" s="72">
        <f t="shared" si="14"/>
        <v>105.84733333333334</v>
      </c>
      <c r="I132" s="72">
        <f t="shared" si="14"/>
        <v>89.763999999999996</v>
      </c>
      <c r="J132" s="72">
        <f t="shared" si="14"/>
        <v>410.8603333333333</v>
      </c>
      <c r="K132" s="72">
        <f t="shared" si="14"/>
        <v>2879.2799999999997</v>
      </c>
      <c r="L132" s="72">
        <f t="shared" si="14"/>
        <v>2.3380000000000001</v>
      </c>
      <c r="M132" s="72">
        <f t="shared" si="14"/>
        <v>137.51399999999998</v>
      </c>
      <c r="N132" s="72">
        <f t="shared" si="14"/>
        <v>216.96999999999997</v>
      </c>
      <c r="O132" s="72">
        <f t="shared" si="14"/>
        <v>67.697999999999993</v>
      </c>
      <c r="P132" s="72">
        <f t="shared" si="14"/>
        <v>1123.8143333333333</v>
      </c>
      <c r="Q132" s="72">
        <f t="shared" si="14"/>
        <v>1280.9029999999998</v>
      </c>
      <c r="R132" s="72">
        <f t="shared" si="14"/>
        <v>303.70033333333333</v>
      </c>
      <c r="S132" s="72">
        <f t="shared" si="14"/>
        <v>18.722999999999995</v>
      </c>
    </row>
    <row r="133" spans="1:19" ht="15.75" customHeight="1" x14ac:dyDescent="0.3">
      <c r="A133" s="70"/>
      <c r="B133" s="71"/>
      <c r="C133" s="71"/>
      <c r="D133" s="71"/>
      <c r="E133" s="71"/>
      <c r="F133" s="73"/>
      <c r="G133" s="7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1:19" ht="15.75" customHeight="1" x14ac:dyDescent="0.3">
      <c r="A134" s="70"/>
      <c r="B134" s="71"/>
      <c r="C134" s="71"/>
      <c r="D134" s="71"/>
      <c r="E134" s="71"/>
      <c r="F134" s="73"/>
      <c r="G134" s="7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1:19" ht="15.75" customHeight="1" x14ac:dyDescent="0.3">
      <c r="A135" s="70"/>
      <c r="B135" s="71" t="s">
        <v>107</v>
      </c>
      <c r="C135" s="27">
        <v>44819</v>
      </c>
      <c r="D135" s="71"/>
      <c r="E135" s="71"/>
      <c r="F135" s="73"/>
      <c r="G135" s="7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1:19" ht="14.25" customHeight="1" x14ac:dyDescent="0.3">
      <c r="A136" s="29" t="s">
        <v>11</v>
      </c>
      <c r="B136" s="26" t="s">
        <v>12</v>
      </c>
      <c r="C136" s="26"/>
      <c r="D136" s="26"/>
      <c r="E136" s="26"/>
      <c r="F136" s="30" t="s">
        <v>13</v>
      </c>
      <c r="G136" s="26" t="s">
        <v>108</v>
      </c>
      <c r="H136" s="30" t="s">
        <v>15</v>
      </c>
      <c r="I136" s="30" t="s">
        <v>16</v>
      </c>
      <c r="J136" s="31" t="s">
        <v>17</v>
      </c>
      <c r="K136" s="30" t="s">
        <v>18</v>
      </c>
      <c r="L136" s="32" t="s">
        <v>19</v>
      </c>
      <c r="M136" s="32" t="s">
        <v>20</v>
      </c>
      <c r="N136" s="32" t="s">
        <v>21</v>
      </c>
      <c r="O136" s="32" t="s">
        <v>22</v>
      </c>
      <c r="P136" s="32" t="s">
        <v>23</v>
      </c>
      <c r="Q136" s="32" t="s">
        <v>24</v>
      </c>
      <c r="R136" s="32" t="s">
        <v>25</v>
      </c>
      <c r="S136" s="32" t="s">
        <v>26</v>
      </c>
    </row>
    <row r="137" spans="1:19" ht="14.25" customHeight="1" x14ac:dyDescent="0.3">
      <c r="A137" s="29"/>
      <c r="B137" s="26" t="s">
        <v>27</v>
      </c>
      <c r="C137" s="26"/>
      <c r="D137" s="26"/>
      <c r="E137" s="26"/>
      <c r="F137" s="34"/>
      <c r="G137" s="30"/>
      <c r="H137" s="34"/>
      <c r="I137" s="34"/>
      <c r="J137" s="34"/>
      <c r="K137" s="35"/>
      <c r="L137" s="120"/>
      <c r="M137" s="37"/>
      <c r="N137" s="37"/>
      <c r="O137" s="37"/>
      <c r="P137" s="37"/>
      <c r="Q137" s="37"/>
      <c r="R137" s="37"/>
      <c r="S137" s="37"/>
    </row>
    <row r="138" spans="1:19" ht="14.25" customHeight="1" x14ac:dyDescent="0.3">
      <c r="A138" s="38" t="s">
        <v>28</v>
      </c>
      <c r="B138" s="35" t="s">
        <v>201</v>
      </c>
      <c r="C138" s="35"/>
      <c r="D138" s="26"/>
      <c r="E138" s="39"/>
      <c r="F138" s="187" t="s">
        <v>192</v>
      </c>
      <c r="G138" s="49">
        <v>5</v>
      </c>
      <c r="H138" s="42">
        <v>6.58</v>
      </c>
      <c r="I138" s="42">
        <v>6.65</v>
      </c>
      <c r="J138" s="43"/>
      <c r="K138" s="44">
        <v>85.8</v>
      </c>
      <c r="L138" s="43">
        <v>0.02</v>
      </c>
      <c r="M138" s="45">
        <v>0.18</v>
      </c>
      <c r="N138" s="45">
        <v>52.5</v>
      </c>
      <c r="O138" s="45"/>
      <c r="P138" s="46">
        <v>250</v>
      </c>
      <c r="Q138" s="46">
        <v>150</v>
      </c>
      <c r="R138" s="46">
        <v>13.75</v>
      </c>
      <c r="S138" s="46">
        <v>0.18</v>
      </c>
    </row>
    <row r="139" spans="1:19" ht="14.25" customHeight="1" x14ac:dyDescent="0.3">
      <c r="A139" s="38" t="s">
        <v>109</v>
      </c>
      <c r="B139" s="35" t="s">
        <v>233</v>
      </c>
      <c r="C139" s="35"/>
      <c r="D139" s="26"/>
      <c r="E139" s="39"/>
      <c r="F139" s="48">
        <v>150</v>
      </c>
      <c r="G139" s="49">
        <v>10</v>
      </c>
      <c r="H139" s="42">
        <v>5.41</v>
      </c>
      <c r="I139" s="42">
        <v>10.49</v>
      </c>
      <c r="J139" s="43">
        <v>38.71</v>
      </c>
      <c r="K139" s="44">
        <v>271.41000000000003</v>
      </c>
      <c r="L139" s="43">
        <v>5.3999999999999999E-2</v>
      </c>
      <c r="M139" s="45">
        <v>0.86</v>
      </c>
      <c r="N139" s="45">
        <v>53.32</v>
      </c>
      <c r="O139" s="45">
        <v>0.158</v>
      </c>
      <c r="P139" s="46">
        <v>117.84</v>
      </c>
      <c r="Q139" s="46">
        <v>142</v>
      </c>
      <c r="R139" s="46">
        <v>32.814</v>
      </c>
      <c r="S139" s="46">
        <v>0.53100000000000003</v>
      </c>
    </row>
    <row r="140" spans="1:19" s="92" customFormat="1" ht="14.25" customHeight="1" x14ac:dyDescent="0.3">
      <c r="A140" s="47" t="s">
        <v>112</v>
      </c>
      <c r="B140" s="99" t="s">
        <v>33</v>
      </c>
      <c r="C140" s="99"/>
      <c r="D140" s="99"/>
      <c r="E140" s="99"/>
      <c r="F140" s="122">
        <v>200</v>
      </c>
      <c r="G140" s="116"/>
      <c r="H140" s="122">
        <v>3.17</v>
      </c>
      <c r="I140" s="122">
        <v>2.38</v>
      </c>
      <c r="J140" s="122">
        <v>15.95</v>
      </c>
      <c r="K140" s="122">
        <v>100.6</v>
      </c>
      <c r="L140" s="122">
        <v>0.04</v>
      </c>
      <c r="M140" s="50">
        <v>1.3</v>
      </c>
      <c r="N140" s="50">
        <v>20</v>
      </c>
      <c r="O140" s="50">
        <v>0.05</v>
      </c>
      <c r="P140" s="50">
        <v>125.78</v>
      </c>
      <c r="Q140" s="50">
        <v>90</v>
      </c>
      <c r="R140" s="50">
        <v>14</v>
      </c>
      <c r="S140" s="50">
        <v>0.13</v>
      </c>
    </row>
    <row r="141" spans="1:19" s="63" customFormat="1" ht="27" customHeight="1" x14ac:dyDescent="0.3">
      <c r="A141" s="60" t="s">
        <v>34</v>
      </c>
      <c r="B141" s="61" t="s">
        <v>35</v>
      </c>
      <c r="C141" s="61"/>
      <c r="D141" s="61"/>
      <c r="E141" s="61"/>
      <c r="F141" s="40">
        <v>50</v>
      </c>
      <c r="G141" s="123">
        <v>5</v>
      </c>
      <c r="H141" s="43">
        <v>7.11</v>
      </c>
      <c r="I141" s="43">
        <v>0.9</v>
      </c>
      <c r="J141" s="43">
        <v>43.5</v>
      </c>
      <c r="K141" s="62">
        <v>211.5</v>
      </c>
      <c r="L141" s="45">
        <v>0.15</v>
      </c>
      <c r="M141" s="45"/>
      <c r="N141" s="45"/>
      <c r="O141" s="45">
        <v>1.2</v>
      </c>
      <c r="P141" s="45">
        <v>20.7</v>
      </c>
      <c r="Q141" s="45">
        <v>78.3</v>
      </c>
      <c r="R141" s="45">
        <v>29.7</v>
      </c>
      <c r="S141" s="45">
        <v>1.8</v>
      </c>
    </row>
    <row r="142" spans="1:19" s="63" customFormat="1" ht="27" customHeight="1" x14ac:dyDescent="0.25">
      <c r="A142" s="51" t="s">
        <v>36</v>
      </c>
      <c r="B142" s="53" t="s">
        <v>73</v>
      </c>
      <c r="C142" s="53"/>
      <c r="D142" s="53"/>
      <c r="E142"/>
      <c r="F142" s="64">
        <v>150</v>
      </c>
      <c r="G142" s="49">
        <v>10</v>
      </c>
      <c r="H142" s="19">
        <v>0.8</v>
      </c>
      <c r="I142" s="19">
        <v>0.8</v>
      </c>
      <c r="J142" s="18">
        <v>19.600000000000001</v>
      </c>
      <c r="K142" s="20">
        <v>64</v>
      </c>
      <c r="L142" s="66">
        <v>0.06</v>
      </c>
      <c r="M142" s="67">
        <v>20</v>
      </c>
      <c r="N142" s="68"/>
      <c r="O142" s="69">
        <v>0.4</v>
      </c>
      <c r="P142" s="69">
        <v>32</v>
      </c>
      <c r="Q142" s="69">
        <v>22</v>
      </c>
      <c r="R142" s="69">
        <v>18</v>
      </c>
      <c r="S142" s="69">
        <v>4.4000000000000004</v>
      </c>
    </row>
    <row r="143" spans="1:19" ht="15.75" customHeight="1" x14ac:dyDescent="0.3">
      <c r="A143" s="70"/>
      <c r="B143" s="71" t="s">
        <v>38</v>
      </c>
      <c r="C143" s="61"/>
      <c r="D143" s="61"/>
      <c r="E143" s="61"/>
      <c r="F143" s="73">
        <f>50+150+200+200</f>
        <v>600</v>
      </c>
      <c r="G143" s="124">
        <f>SUM(G138:G142)</f>
        <v>30</v>
      </c>
      <c r="H143" s="72">
        <f>SUM(H138:H142)</f>
        <v>23.07</v>
      </c>
      <c r="I143" s="72">
        <f>SUM(I138:I142)</f>
        <v>21.22</v>
      </c>
      <c r="J143" s="72">
        <f>SUM(J138:J142)</f>
        <v>117.75999999999999</v>
      </c>
      <c r="K143" s="72">
        <f>SUM(K138:K142)</f>
        <v>733.31000000000006</v>
      </c>
      <c r="L143" s="72">
        <f>SUM(L138:L142)</f>
        <v>0.32400000000000001</v>
      </c>
      <c r="M143" s="72">
        <f>SUM(M138:M142)</f>
        <v>22.34</v>
      </c>
      <c r="N143" s="72">
        <f>SUM(N138:N142)</f>
        <v>125.82</v>
      </c>
      <c r="O143" s="72">
        <f>SUM(O138:O142)</f>
        <v>1.8079999999999998</v>
      </c>
      <c r="P143" s="72">
        <f>SUM(P138:P142)</f>
        <v>546.32000000000005</v>
      </c>
      <c r="Q143" s="72">
        <f>SUM(Q138:Q142)</f>
        <v>482.3</v>
      </c>
      <c r="R143" s="72">
        <f>SUM(R138:R142)</f>
        <v>108.264</v>
      </c>
      <c r="S143" s="72">
        <f>SUM(S138:S142)</f>
        <v>7.0410000000000004</v>
      </c>
    </row>
    <row r="144" spans="1:19" ht="15.75" customHeight="1" x14ac:dyDescent="0.3">
      <c r="A144" s="70"/>
      <c r="B144" s="71"/>
      <c r="C144" s="61"/>
      <c r="D144" s="61"/>
      <c r="E144" s="61"/>
      <c r="F144" s="40"/>
      <c r="G144" s="73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</row>
    <row r="145" spans="1:19" ht="14.25" customHeight="1" x14ac:dyDescent="0.3">
      <c r="A145" s="70"/>
      <c r="B145" s="71" t="s">
        <v>39</v>
      </c>
      <c r="C145" s="71"/>
      <c r="D145" s="71"/>
      <c r="E145" s="71"/>
      <c r="F145" s="73"/>
      <c r="G145" s="40"/>
      <c r="H145" s="125"/>
      <c r="I145" s="125"/>
      <c r="J145" s="125"/>
      <c r="K145" s="126"/>
      <c r="L145" s="127"/>
      <c r="M145" s="37"/>
      <c r="N145" s="37"/>
      <c r="O145" s="37"/>
      <c r="P145" s="37"/>
      <c r="Q145" s="37"/>
      <c r="R145" s="37"/>
      <c r="S145" s="37"/>
    </row>
    <row r="146" spans="1:19" ht="14.25" customHeight="1" x14ac:dyDescent="0.3">
      <c r="A146" s="70" t="s">
        <v>113</v>
      </c>
      <c r="B146" s="61" t="s">
        <v>188</v>
      </c>
      <c r="C146" s="71"/>
      <c r="D146" s="71"/>
      <c r="E146" s="71"/>
      <c r="F146" s="40">
        <v>100</v>
      </c>
      <c r="G146" s="49"/>
      <c r="H146" s="41">
        <v>19.36</v>
      </c>
      <c r="I146" s="41">
        <v>10.98</v>
      </c>
      <c r="J146" s="41">
        <v>4.71</v>
      </c>
      <c r="K146" s="113">
        <v>194.93</v>
      </c>
      <c r="L146" s="127">
        <v>8.8999999999999996E-2</v>
      </c>
      <c r="M146" s="37">
        <v>1.8</v>
      </c>
      <c r="N146" s="37">
        <v>30.9</v>
      </c>
      <c r="O146" s="37">
        <v>0.91</v>
      </c>
      <c r="P146" s="37">
        <v>114.34</v>
      </c>
      <c r="Q146" s="37">
        <v>271.95</v>
      </c>
      <c r="R146" s="37">
        <v>55.92</v>
      </c>
      <c r="S146" s="37">
        <v>1</v>
      </c>
    </row>
    <row r="147" spans="1:19" ht="14.25" customHeight="1" x14ac:dyDescent="0.3">
      <c r="A147" s="38" t="s">
        <v>114</v>
      </c>
      <c r="B147" s="61" t="s">
        <v>234</v>
      </c>
      <c r="C147" s="61"/>
      <c r="D147" s="61"/>
      <c r="E147" s="61"/>
      <c r="F147" s="40" t="s">
        <v>44</v>
      </c>
      <c r="G147" s="49"/>
      <c r="H147" s="42">
        <v>5.33</v>
      </c>
      <c r="I147" s="42">
        <v>4.57</v>
      </c>
      <c r="J147" s="43">
        <v>16.98</v>
      </c>
      <c r="K147" s="44">
        <v>143.41999999999999</v>
      </c>
      <c r="L147" s="40">
        <v>0.14399999999999999</v>
      </c>
      <c r="M147" s="50">
        <v>12.08</v>
      </c>
      <c r="N147" s="50">
        <v>3</v>
      </c>
      <c r="O147" s="50"/>
      <c r="P147" s="50">
        <v>32.81</v>
      </c>
      <c r="Q147" s="50">
        <v>100.565</v>
      </c>
      <c r="R147" s="50">
        <v>34.94</v>
      </c>
      <c r="S147" s="50">
        <v>1.37</v>
      </c>
    </row>
    <row r="148" spans="1:19" ht="18.75" customHeight="1" x14ac:dyDescent="0.3">
      <c r="A148" s="38" t="s">
        <v>115</v>
      </c>
      <c r="B148" s="99" t="s">
        <v>202</v>
      </c>
      <c r="C148" s="99"/>
      <c r="D148" s="83"/>
      <c r="E148" s="83"/>
      <c r="F148" s="48" t="s">
        <v>47</v>
      </c>
      <c r="G148" s="49">
        <v>45</v>
      </c>
      <c r="H148" s="42">
        <v>7.88</v>
      </c>
      <c r="I148" s="42">
        <v>13.5</v>
      </c>
      <c r="J148" s="43">
        <v>4.92</v>
      </c>
      <c r="K148" s="44">
        <v>173</v>
      </c>
      <c r="L148" s="41">
        <v>5.6000000000000001E-2</v>
      </c>
      <c r="M148" s="50">
        <v>1.08</v>
      </c>
      <c r="N148" s="50">
        <v>30.4</v>
      </c>
      <c r="O148" s="50">
        <v>1.1100000000000001</v>
      </c>
      <c r="P148" s="50">
        <v>36.33</v>
      </c>
      <c r="Q148" s="50">
        <v>69.05</v>
      </c>
      <c r="R148" s="50">
        <v>20.16</v>
      </c>
      <c r="S148" s="50">
        <v>1.18</v>
      </c>
    </row>
    <row r="149" spans="1:19" ht="18.75" customHeight="1" x14ac:dyDescent="0.3">
      <c r="A149" s="38"/>
      <c r="B149" s="99" t="s">
        <v>154</v>
      </c>
      <c r="C149" s="99"/>
      <c r="D149" s="83"/>
      <c r="E149" s="83"/>
      <c r="F149" s="48">
        <v>180</v>
      </c>
      <c r="G149" s="49">
        <v>22.45</v>
      </c>
      <c r="H149" s="43">
        <v>2.79</v>
      </c>
      <c r="I149" s="43">
        <v>3.42</v>
      </c>
      <c r="J149" s="84">
        <v>6.01</v>
      </c>
      <c r="K149" s="44">
        <v>65.37</v>
      </c>
      <c r="L149" s="50">
        <v>1.7000000000000001E-2</v>
      </c>
      <c r="M149" s="50">
        <v>40.97</v>
      </c>
      <c r="N149" s="50">
        <v>16.37</v>
      </c>
      <c r="O149" s="50"/>
      <c r="P149" s="50">
        <v>7.38</v>
      </c>
      <c r="Q149" s="50">
        <v>10.08</v>
      </c>
      <c r="R149" s="50">
        <v>4.1539999999999999</v>
      </c>
      <c r="S149" s="50">
        <v>0.216</v>
      </c>
    </row>
    <row r="150" spans="1:19" ht="14.25" customHeight="1" x14ac:dyDescent="0.25">
      <c r="A150" s="85">
        <v>376</v>
      </c>
      <c r="B150" s="63" t="s">
        <v>218</v>
      </c>
      <c r="C150" s="63"/>
      <c r="D150" s="63"/>
      <c r="E150" s="63"/>
      <c r="F150" s="67">
        <v>200</v>
      </c>
      <c r="G150" s="162">
        <v>10</v>
      </c>
      <c r="H150" s="87">
        <v>7.0000000000000007E-2</v>
      </c>
      <c r="I150" s="87">
        <v>0.02</v>
      </c>
      <c r="J150" s="87">
        <v>15</v>
      </c>
      <c r="K150" s="87">
        <v>60</v>
      </c>
      <c r="L150" s="87"/>
      <c r="M150" s="87">
        <v>0.03</v>
      </c>
      <c r="N150" s="88"/>
      <c r="O150" s="88"/>
      <c r="P150" s="88">
        <v>11.1</v>
      </c>
      <c r="Q150" s="88">
        <v>2.8</v>
      </c>
      <c r="R150" s="88">
        <v>1.4</v>
      </c>
      <c r="S150" s="88">
        <v>0.28000000000000003</v>
      </c>
    </row>
    <row r="151" spans="1:19" s="92" customFormat="1" ht="14.25" customHeight="1" x14ac:dyDescent="0.25">
      <c r="A151" s="89" t="s">
        <v>50</v>
      </c>
      <c r="B151" s="90" t="s">
        <v>51</v>
      </c>
      <c r="C151" s="90"/>
      <c r="D151" s="91"/>
      <c r="F151" s="93">
        <v>50</v>
      </c>
      <c r="G151" s="110">
        <v>5</v>
      </c>
      <c r="H151" s="95">
        <v>3.95</v>
      </c>
      <c r="I151" s="95">
        <v>0.5</v>
      </c>
      <c r="J151" s="95">
        <v>24.17</v>
      </c>
      <c r="K151" s="96">
        <v>117.5</v>
      </c>
      <c r="L151" s="95">
        <v>0.09</v>
      </c>
      <c r="M151" s="58"/>
      <c r="N151" s="59"/>
      <c r="O151" s="58">
        <v>0.67</v>
      </c>
      <c r="P151" s="58">
        <v>11.5</v>
      </c>
      <c r="Q151" s="58">
        <v>43.5</v>
      </c>
      <c r="R151" s="58">
        <v>16.5</v>
      </c>
      <c r="S151" s="58">
        <v>1</v>
      </c>
    </row>
    <row r="152" spans="1:19" s="92" customFormat="1" ht="25.5" customHeight="1" x14ac:dyDescent="0.3">
      <c r="A152" s="89" t="s">
        <v>52</v>
      </c>
      <c r="B152" s="61" t="s">
        <v>53</v>
      </c>
      <c r="C152" s="61"/>
      <c r="D152" s="61"/>
      <c r="E152" s="61"/>
      <c r="F152" s="97">
        <v>50</v>
      </c>
      <c r="G152" s="110"/>
      <c r="H152" s="43">
        <v>4.95</v>
      </c>
      <c r="I152" s="43">
        <v>0.9</v>
      </c>
      <c r="J152" s="43">
        <v>29.7</v>
      </c>
      <c r="K152" s="43">
        <v>148.5</v>
      </c>
      <c r="L152" s="43">
        <v>0.13</v>
      </c>
      <c r="M152" s="43">
        <v>0</v>
      </c>
      <c r="N152" s="43"/>
      <c r="O152" s="43"/>
      <c r="P152" s="43">
        <v>21.75</v>
      </c>
      <c r="Q152" s="43">
        <v>112.5</v>
      </c>
      <c r="R152" s="43">
        <v>35.25</v>
      </c>
      <c r="S152" s="43">
        <v>2.93</v>
      </c>
    </row>
    <row r="153" spans="1:19" ht="28.5" customHeight="1" x14ac:dyDescent="0.3">
      <c r="A153" s="70"/>
      <c r="B153" s="71" t="s">
        <v>38</v>
      </c>
      <c r="C153" s="71"/>
      <c r="D153" s="71"/>
      <c r="E153" s="71"/>
      <c r="F153" s="73">
        <f>100+250+10+100+180+250+50</f>
        <v>940</v>
      </c>
      <c r="G153" s="72" t="e">
        <f>#REF!+#REF!+G150+G151+G148+G149</f>
        <v>#REF!</v>
      </c>
      <c r="H153" s="72">
        <f>SUM(H146:H152)</f>
        <v>44.330000000000005</v>
      </c>
      <c r="I153" s="72">
        <f>SUM(I146:I152)</f>
        <v>33.89</v>
      </c>
      <c r="J153" s="72">
        <f>SUM(J146:J152)</f>
        <v>101.49</v>
      </c>
      <c r="K153" s="72">
        <f>SUM(K146:K152)</f>
        <v>902.72</v>
      </c>
      <c r="L153" s="72">
        <f>SUM(L146:L152)</f>
        <v>0.52600000000000002</v>
      </c>
      <c r="M153" s="72">
        <f>SUM(M146:M152)</f>
        <v>55.96</v>
      </c>
      <c r="N153" s="72">
        <f>SUM(N146:N152)</f>
        <v>80.67</v>
      </c>
      <c r="O153" s="72">
        <f>SUM(O146:O152)</f>
        <v>2.69</v>
      </c>
      <c r="P153" s="72">
        <f>SUM(P146:P152)</f>
        <v>235.21</v>
      </c>
      <c r="Q153" s="72">
        <f>SUM(Q146:Q152)</f>
        <v>610.44499999999994</v>
      </c>
      <c r="R153" s="72">
        <f>SUM(R146:R152)</f>
        <v>168.32400000000001</v>
      </c>
      <c r="S153" s="72">
        <f>SUM(S146:S152)</f>
        <v>7.9760000000000009</v>
      </c>
    </row>
    <row r="154" spans="1:19" ht="14.25" customHeight="1" x14ac:dyDescent="0.3">
      <c r="A154" s="70"/>
      <c r="B154" s="71"/>
      <c r="C154" s="71"/>
      <c r="D154" s="71"/>
      <c r="E154" s="71"/>
      <c r="F154" s="73"/>
      <c r="G154" s="73"/>
      <c r="H154" s="72"/>
      <c r="I154" s="72"/>
      <c r="J154" s="102"/>
      <c r="K154" s="74"/>
      <c r="L154" s="131"/>
      <c r="M154" s="37"/>
      <c r="N154" s="37"/>
      <c r="O154" s="37"/>
      <c r="P154" s="37"/>
      <c r="Q154" s="37"/>
      <c r="R154" s="37"/>
      <c r="S154" s="37"/>
    </row>
    <row r="155" spans="1:19" ht="14.25" customHeight="1" x14ac:dyDescent="0.3">
      <c r="A155" s="70"/>
      <c r="B155" s="71" t="s">
        <v>54</v>
      </c>
      <c r="C155" s="71"/>
      <c r="D155" s="71"/>
      <c r="E155" s="71"/>
      <c r="F155" s="73"/>
      <c r="G155" s="73"/>
      <c r="H155" s="72"/>
      <c r="I155" s="72"/>
      <c r="J155" s="72"/>
      <c r="K155" s="74"/>
      <c r="L155" s="131"/>
      <c r="M155" s="37"/>
      <c r="N155" s="37"/>
      <c r="O155" s="37"/>
      <c r="P155" s="37"/>
      <c r="Q155" s="37"/>
      <c r="R155" s="37"/>
      <c r="S155" s="37"/>
    </row>
    <row r="156" spans="1:19" ht="14.25" customHeight="1" x14ac:dyDescent="0.3">
      <c r="A156" s="70" t="s">
        <v>116</v>
      </c>
      <c r="B156" s="61" t="s">
        <v>204</v>
      </c>
      <c r="C156" s="61"/>
      <c r="D156" s="83"/>
      <c r="E156" s="83"/>
      <c r="F156" s="48">
        <v>50</v>
      </c>
      <c r="G156" s="41">
        <v>43</v>
      </c>
      <c r="H156" s="43">
        <v>3.8800000000000003</v>
      </c>
      <c r="I156" s="43">
        <v>2.36</v>
      </c>
      <c r="J156" s="43">
        <v>23.553333333333331</v>
      </c>
      <c r="K156" s="43">
        <v>131</v>
      </c>
      <c r="L156" s="45">
        <v>7.3333333333333334E-2</v>
      </c>
      <c r="M156" s="45">
        <v>0</v>
      </c>
      <c r="N156" s="45">
        <v>13</v>
      </c>
      <c r="O156" s="45">
        <v>0</v>
      </c>
      <c r="P156" s="45">
        <v>11</v>
      </c>
      <c r="Q156" s="45">
        <v>37</v>
      </c>
      <c r="R156" s="45">
        <v>14.533333333333333</v>
      </c>
      <c r="S156" s="45">
        <v>0.69333333333333336</v>
      </c>
    </row>
    <row r="157" spans="1:19" s="92" customFormat="1" ht="14.25" customHeight="1" x14ac:dyDescent="0.3">
      <c r="A157" s="47" t="s">
        <v>118</v>
      </c>
      <c r="B157" s="99" t="s">
        <v>235</v>
      </c>
      <c r="C157" s="99"/>
      <c r="D157" s="99"/>
      <c r="E157" s="99"/>
      <c r="F157" s="100">
        <v>200</v>
      </c>
      <c r="G157" s="41">
        <v>10</v>
      </c>
      <c r="H157" s="122">
        <v>5.8</v>
      </c>
      <c r="I157" s="122">
        <v>5</v>
      </c>
      <c r="J157" s="122">
        <v>9.6</v>
      </c>
      <c r="K157" s="122">
        <v>107</v>
      </c>
      <c r="L157" s="45">
        <v>0.08</v>
      </c>
      <c r="M157" s="45">
        <v>2.6</v>
      </c>
      <c r="N157" s="45">
        <v>40</v>
      </c>
      <c r="O157" s="45"/>
      <c r="P157" s="45">
        <v>240</v>
      </c>
      <c r="Q157" s="45">
        <v>180</v>
      </c>
      <c r="R157" s="45">
        <v>28</v>
      </c>
      <c r="S157" s="45">
        <v>0.2</v>
      </c>
    </row>
    <row r="158" spans="1:19" ht="32.25" customHeight="1" x14ac:dyDescent="0.3">
      <c r="A158" s="70"/>
      <c r="B158" s="71" t="s">
        <v>38</v>
      </c>
      <c r="C158" s="71"/>
      <c r="D158" s="71"/>
      <c r="E158" s="71"/>
      <c r="F158" s="73">
        <f>SUM(F156:F157)</f>
        <v>250</v>
      </c>
      <c r="G158" s="72">
        <f>SUM(G156:G157)</f>
        <v>53</v>
      </c>
      <c r="H158" s="72">
        <f t="shared" ref="H158:S158" si="15">SUM(H156:H157)</f>
        <v>9.68</v>
      </c>
      <c r="I158" s="72">
        <f t="shared" si="15"/>
        <v>7.3599999999999994</v>
      </c>
      <c r="J158" s="72">
        <f t="shared" si="15"/>
        <v>33.153333333333329</v>
      </c>
      <c r="K158" s="72">
        <f t="shared" si="15"/>
        <v>238</v>
      </c>
      <c r="L158" s="72">
        <f t="shared" si="15"/>
        <v>0.15333333333333332</v>
      </c>
      <c r="M158" s="72">
        <f t="shared" si="15"/>
        <v>2.6</v>
      </c>
      <c r="N158" s="72">
        <f t="shared" si="15"/>
        <v>53</v>
      </c>
      <c r="O158" s="72">
        <f t="shared" si="15"/>
        <v>0</v>
      </c>
      <c r="P158" s="72">
        <f t="shared" si="15"/>
        <v>251</v>
      </c>
      <c r="Q158" s="72">
        <f t="shared" si="15"/>
        <v>217</v>
      </c>
      <c r="R158" s="72">
        <f t="shared" si="15"/>
        <v>42.533333333333331</v>
      </c>
      <c r="S158" s="72">
        <f t="shared" si="15"/>
        <v>0.89333333333333331</v>
      </c>
    </row>
    <row r="159" spans="1:19" ht="14.25" customHeight="1" x14ac:dyDescent="0.3">
      <c r="A159" s="70" t="s">
        <v>119</v>
      </c>
      <c r="B159" s="71"/>
      <c r="C159" s="71"/>
      <c r="D159" s="71"/>
      <c r="E159" s="71"/>
      <c r="F159" s="73"/>
      <c r="G159" s="73"/>
      <c r="H159" s="72"/>
      <c r="I159" s="72"/>
      <c r="J159" s="102"/>
      <c r="K159" s="74"/>
      <c r="L159" s="82"/>
      <c r="M159" s="37"/>
      <c r="N159" s="37"/>
      <c r="O159" s="37"/>
      <c r="P159" s="37"/>
      <c r="Q159" s="37"/>
      <c r="R159" s="37"/>
      <c r="S159" s="37"/>
    </row>
    <row r="160" spans="1:19" ht="14.25" customHeight="1" x14ac:dyDescent="0.3">
      <c r="A160" s="70"/>
      <c r="B160" s="71" t="s">
        <v>58</v>
      </c>
      <c r="C160" s="71"/>
      <c r="D160" s="71"/>
      <c r="E160" s="71"/>
      <c r="F160" s="73"/>
      <c r="G160" s="73"/>
      <c r="H160" s="72"/>
      <c r="I160" s="72"/>
      <c r="J160" s="102"/>
      <c r="K160" s="74"/>
      <c r="L160" s="132"/>
      <c r="M160" s="37"/>
      <c r="N160" s="37"/>
      <c r="O160" s="37"/>
      <c r="P160" s="37"/>
      <c r="Q160" s="37"/>
      <c r="R160" s="37"/>
      <c r="S160" s="37"/>
    </row>
    <row r="161" spans="1:19" s="128" customFormat="1" ht="14.25" customHeight="1" x14ac:dyDescent="0.3">
      <c r="A161" s="133">
        <v>71</v>
      </c>
      <c r="B161" s="76" t="s">
        <v>205</v>
      </c>
      <c r="C161" s="76"/>
      <c r="D161" s="134"/>
      <c r="E161" s="135"/>
      <c r="F161" s="77">
        <v>100</v>
      </c>
      <c r="G161" s="49">
        <v>20</v>
      </c>
      <c r="H161" s="136">
        <v>0.7</v>
      </c>
      <c r="I161" s="136">
        <v>0.1</v>
      </c>
      <c r="J161" s="136">
        <v>1.9</v>
      </c>
      <c r="K161" s="136">
        <v>12</v>
      </c>
      <c r="L161" s="137">
        <v>0.04</v>
      </c>
      <c r="M161" s="136">
        <v>4.9000000000000004</v>
      </c>
      <c r="N161" s="136"/>
      <c r="O161" s="136"/>
      <c r="P161" s="136">
        <v>17</v>
      </c>
      <c r="Q161" s="136">
        <v>30</v>
      </c>
      <c r="R161" s="136">
        <v>14</v>
      </c>
      <c r="S161" s="136">
        <v>0.5</v>
      </c>
    </row>
    <row r="162" spans="1:19" ht="14.25" customHeight="1" x14ac:dyDescent="0.3">
      <c r="A162" s="47" t="s">
        <v>120</v>
      </c>
      <c r="B162" s="115" t="s">
        <v>206</v>
      </c>
      <c r="F162" s="69" t="s">
        <v>47</v>
      </c>
      <c r="G162" s="116">
        <v>40</v>
      </c>
      <c r="H162" s="69">
        <v>12.65</v>
      </c>
      <c r="I162" s="69">
        <v>15.85</v>
      </c>
      <c r="J162" s="69">
        <v>10.54</v>
      </c>
      <c r="K162" s="69">
        <v>237.8</v>
      </c>
      <c r="L162" s="69">
        <v>0.05</v>
      </c>
      <c r="M162" s="69"/>
      <c r="N162" s="69">
        <v>20</v>
      </c>
      <c r="O162" s="69"/>
      <c r="P162" s="69">
        <v>9.5399999999999991</v>
      </c>
      <c r="Q162" s="69">
        <v>134.91</v>
      </c>
      <c r="R162" s="69">
        <v>24.48</v>
      </c>
      <c r="S162" s="69">
        <v>2.15</v>
      </c>
    </row>
    <row r="163" spans="1:19" ht="14.25" customHeight="1" x14ac:dyDescent="0.3">
      <c r="A163" s="47"/>
      <c r="B163" s="115" t="s">
        <v>48</v>
      </c>
      <c r="F163" s="69">
        <v>180</v>
      </c>
      <c r="G163" s="116">
        <v>22.45</v>
      </c>
      <c r="H163" s="50">
        <v>7.7</v>
      </c>
      <c r="I163" s="50">
        <v>5.8</v>
      </c>
      <c r="J163" s="50">
        <v>7.6</v>
      </c>
      <c r="K163" s="50">
        <v>86</v>
      </c>
      <c r="L163" s="50">
        <v>0.08</v>
      </c>
      <c r="M163" s="50">
        <v>5.46</v>
      </c>
      <c r="N163" s="50">
        <v>11.46</v>
      </c>
      <c r="O163" s="50">
        <v>5.38</v>
      </c>
      <c r="P163" s="50">
        <v>55.23</v>
      </c>
      <c r="Q163" s="50">
        <v>245.22</v>
      </c>
      <c r="R163" s="50">
        <v>55.68</v>
      </c>
      <c r="S163" s="50">
        <v>0.97</v>
      </c>
    </row>
    <row r="164" spans="1:19" ht="14.25" customHeight="1" x14ac:dyDescent="0.25">
      <c r="A164" s="114" t="s">
        <v>32</v>
      </c>
      <c r="B164" s="52" t="s">
        <v>190</v>
      </c>
      <c r="C164" s="52"/>
      <c r="D164" s="52"/>
      <c r="E164" s="106"/>
      <c r="F164" s="54">
        <v>200</v>
      </c>
      <c r="G164" s="49"/>
      <c r="H164" s="56">
        <v>0.56999999999999995</v>
      </c>
      <c r="I164" s="56">
        <v>0.06</v>
      </c>
      <c r="J164" s="56">
        <v>30.2</v>
      </c>
      <c r="K164" s="57">
        <v>123.6</v>
      </c>
      <c r="L164" s="57">
        <v>2E-3</v>
      </c>
      <c r="M164" s="58">
        <v>1.1000000000000001</v>
      </c>
      <c r="N164" s="59"/>
      <c r="O164" s="58"/>
      <c r="P164" s="58">
        <v>15.7</v>
      </c>
      <c r="Q164" s="58">
        <v>16.3</v>
      </c>
      <c r="R164" s="58">
        <v>3.36</v>
      </c>
      <c r="S164" s="58">
        <v>0.37</v>
      </c>
    </row>
    <row r="165" spans="1:19" ht="14.25" customHeight="1" x14ac:dyDescent="0.25">
      <c r="A165" s="89" t="s">
        <v>50</v>
      </c>
      <c r="B165" s="90" t="s">
        <v>51</v>
      </c>
      <c r="C165" s="90"/>
      <c r="D165" s="91"/>
      <c r="E165" s="92"/>
      <c r="F165" s="93">
        <v>50</v>
      </c>
      <c r="G165" s="110">
        <v>5</v>
      </c>
      <c r="H165" s="95">
        <v>3.95</v>
      </c>
      <c r="I165" s="95">
        <v>0.5</v>
      </c>
      <c r="J165" s="95">
        <v>24.17</v>
      </c>
      <c r="K165" s="96">
        <v>117.5</v>
      </c>
      <c r="L165" s="95">
        <v>0.09</v>
      </c>
      <c r="M165" s="58"/>
      <c r="N165" s="59"/>
      <c r="O165" s="58">
        <v>0.67</v>
      </c>
      <c r="P165" s="58">
        <v>11.5</v>
      </c>
      <c r="Q165" s="58">
        <v>43.5</v>
      </c>
      <c r="R165" s="58">
        <v>16.5</v>
      </c>
      <c r="S165" s="58">
        <v>1</v>
      </c>
    </row>
    <row r="166" spans="1:19" ht="27" customHeight="1" x14ac:dyDescent="0.3">
      <c r="A166" s="89" t="s">
        <v>52</v>
      </c>
      <c r="B166" s="61" t="s">
        <v>53</v>
      </c>
      <c r="C166" s="61"/>
      <c r="D166" s="61"/>
      <c r="E166" s="61"/>
      <c r="F166" s="97">
        <v>50</v>
      </c>
      <c r="G166" s="110"/>
      <c r="H166" s="43">
        <v>2.64</v>
      </c>
      <c r="I166" s="43">
        <v>0.48</v>
      </c>
      <c r="J166" s="43">
        <v>15.84</v>
      </c>
      <c r="K166" s="43">
        <v>79.2</v>
      </c>
      <c r="L166" s="43">
        <v>7.0000000000000007E-2</v>
      </c>
      <c r="M166" s="43">
        <v>0</v>
      </c>
      <c r="N166" s="43"/>
      <c r="O166" s="43"/>
      <c r="P166" s="43">
        <v>11.6</v>
      </c>
      <c r="Q166" s="43">
        <v>60</v>
      </c>
      <c r="R166" s="43">
        <v>18.8</v>
      </c>
      <c r="S166" s="43">
        <v>1.56</v>
      </c>
    </row>
    <row r="167" spans="1:19" ht="21" customHeight="1" x14ac:dyDescent="0.3">
      <c r="A167" s="70"/>
      <c r="B167" s="71" t="s">
        <v>38</v>
      </c>
      <c r="C167" s="71"/>
      <c r="D167" s="71"/>
      <c r="E167" s="71"/>
      <c r="F167" s="73">
        <f>100+100+180+200+100</f>
        <v>680</v>
      </c>
      <c r="G167" s="72" t="e">
        <f>G161+G162+#REF!+G165+G163</f>
        <v>#REF!</v>
      </c>
      <c r="H167" s="72">
        <f>SUM(H161:H166)</f>
        <v>28.21</v>
      </c>
      <c r="I167" s="72">
        <f>SUM(I161:I166)</f>
        <v>22.79</v>
      </c>
      <c r="J167" s="72">
        <f>SUM(J161:J166)</f>
        <v>90.25</v>
      </c>
      <c r="K167" s="72">
        <f>SUM(K161:K166)</f>
        <v>656.1</v>
      </c>
      <c r="L167" s="72">
        <f>SUM(L161:L166)</f>
        <v>0.33200000000000002</v>
      </c>
      <c r="M167" s="72">
        <f>SUM(M161:M166)</f>
        <v>11.459999999999999</v>
      </c>
      <c r="N167" s="72">
        <f>SUM(N161:N166)</f>
        <v>31.46</v>
      </c>
      <c r="O167" s="72">
        <f>SUM(O161:O166)</f>
        <v>6.05</v>
      </c>
      <c r="P167" s="72">
        <f>SUM(P161:P166)</f>
        <v>120.57</v>
      </c>
      <c r="Q167" s="72">
        <f>SUM(Q161:Q166)</f>
        <v>529.93000000000006</v>
      </c>
      <c r="R167" s="72">
        <f>SUM(R161:R166)</f>
        <v>132.82</v>
      </c>
      <c r="S167" s="72">
        <f>SUM(S161:S166)</f>
        <v>6.5500000000000007</v>
      </c>
    </row>
    <row r="168" spans="1:19" ht="14.25" customHeight="1" x14ac:dyDescent="0.3">
      <c r="G168" s="73"/>
    </row>
    <row r="169" spans="1:19" ht="14.25" customHeight="1" x14ac:dyDescent="0.3">
      <c r="A169" s="70"/>
      <c r="B169" s="71" t="s">
        <v>64</v>
      </c>
      <c r="C169" s="71"/>
      <c r="D169" s="71"/>
      <c r="E169" s="71"/>
      <c r="F169" s="73"/>
      <c r="H169" s="72"/>
      <c r="I169" s="72"/>
      <c r="J169" s="102"/>
      <c r="K169" s="74"/>
      <c r="L169" s="139"/>
      <c r="M169" s="139"/>
      <c r="N169" s="139"/>
      <c r="O169" s="139"/>
      <c r="P169" s="139"/>
      <c r="Q169" s="139"/>
      <c r="R169" s="139"/>
      <c r="S169" s="139"/>
    </row>
    <row r="170" spans="1:19" ht="27" customHeight="1" x14ac:dyDescent="0.3">
      <c r="A170" s="60" t="s">
        <v>123</v>
      </c>
      <c r="B170" s="61" t="s">
        <v>207</v>
      </c>
      <c r="C170" s="61"/>
      <c r="D170" s="61"/>
      <c r="E170" s="61"/>
      <c r="F170" s="40">
        <v>50</v>
      </c>
      <c r="G170" s="41">
        <v>29.28</v>
      </c>
      <c r="H170" s="43">
        <v>0.78</v>
      </c>
      <c r="I170" s="43">
        <v>6.12</v>
      </c>
      <c r="J170" s="43">
        <v>12.5</v>
      </c>
      <c r="K170" s="44">
        <v>108.4</v>
      </c>
      <c r="L170" s="50">
        <v>0.01</v>
      </c>
      <c r="M170" s="50"/>
      <c r="N170" s="50">
        <v>1.2</v>
      </c>
      <c r="O170" s="50"/>
      <c r="P170" s="50">
        <v>1.6</v>
      </c>
      <c r="Q170" s="50">
        <v>1.2</v>
      </c>
      <c r="R170" s="50">
        <v>8.4</v>
      </c>
      <c r="S170" s="50">
        <v>0.12</v>
      </c>
    </row>
    <row r="171" spans="1:19" s="92" customFormat="1" ht="14.25" customHeight="1" x14ac:dyDescent="0.3">
      <c r="A171" s="98" t="s">
        <v>124</v>
      </c>
      <c r="B171" s="99" t="s">
        <v>68</v>
      </c>
      <c r="C171" s="99"/>
      <c r="D171" s="99"/>
      <c r="E171" s="99"/>
      <c r="F171" s="100">
        <v>180</v>
      </c>
      <c r="G171" s="41">
        <v>10</v>
      </c>
      <c r="H171" s="50">
        <v>5.22</v>
      </c>
      <c r="I171" s="50">
        <v>4.5</v>
      </c>
      <c r="J171" s="50">
        <v>7.2</v>
      </c>
      <c r="K171" s="50">
        <v>90</v>
      </c>
      <c r="L171" s="50">
        <v>7.0000000000000007E-2</v>
      </c>
      <c r="M171" s="50">
        <v>1.26</v>
      </c>
      <c r="N171" s="50">
        <v>36</v>
      </c>
      <c r="O171" s="50"/>
      <c r="P171" s="50">
        <v>216</v>
      </c>
      <c r="Q171" s="50">
        <v>162</v>
      </c>
      <c r="R171" s="50">
        <v>25.2</v>
      </c>
      <c r="S171" s="50">
        <v>0.18</v>
      </c>
    </row>
    <row r="172" spans="1:19" ht="14.25" customHeight="1" x14ac:dyDescent="0.3">
      <c r="A172" s="47"/>
      <c r="B172" s="71" t="s">
        <v>38</v>
      </c>
      <c r="C172" s="71"/>
      <c r="D172" s="71"/>
      <c r="E172" s="71"/>
      <c r="F172" s="73">
        <f>SUM(F170:F171)</f>
        <v>230</v>
      </c>
      <c r="G172" s="72">
        <f>SUM(G170:G171)</f>
        <v>39.28</v>
      </c>
      <c r="H172" s="72">
        <f>SUM(H170:H171)</f>
        <v>6</v>
      </c>
      <c r="I172" s="72">
        <f t="shared" ref="I172:S172" si="16">SUM(I170:I171)</f>
        <v>10.620000000000001</v>
      </c>
      <c r="J172" s="72">
        <f t="shared" si="16"/>
        <v>19.7</v>
      </c>
      <c r="K172" s="72">
        <f t="shared" si="16"/>
        <v>198.4</v>
      </c>
      <c r="L172" s="72">
        <f t="shared" si="16"/>
        <v>0.08</v>
      </c>
      <c r="M172" s="72">
        <f t="shared" si="16"/>
        <v>1.26</v>
      </c>
      <c r="N172" s="72">
        <f t="shared" si="16"/>
        <v>37.200000000000003</v>
      </c>
      <c r="O172" s="72">
        <f t="shared" si="16"/>
        <v>0</v>
      </c>
      <c r="P172" s="72">
        <f t="shared" si="16"/>
        <v>217.6</v>
      </c>
      <c r="Q172" s="72">
        <f t="shared" si="16"/>
        <v>163.19999999999999</v>
      </c>
      <c r="R172" s="72">
        <f t="shared" si="16"/>
        <v>33.6</v>
      </c>
      <c r="S172" s="72">
        <f t="shared" si="16"/>
        <v>0.3</v>
      </c>
    </row>
    <row r="173" spans="1:19" ht="21" customHeight="1" x14ac:dyDescent="0.3">
      <c r="A173" s="70"/>
      <c r="B173" s="71" t="s">
        <v>69</v>
      </c>
      <c r="C173" s="71"/>
      <c r="D173" s="71"/>
      <c r="E173" s="71"/>
      <c r="F173" s="73">
        <f>F143+F153+F158+F167+F172</f>
        <v>2700</v>
      </c>
      <c r="G173" s="73" t="e">
        <f>G143+G153+G158+G167+G172</f>
        <v>#REF!</v>
      </c>
      <c r="H173" s="73">
        <f>H143+H153+H158+H167+H172</f>
        <v>111.29000000000002</v>
      </c>
      <c r="I173" s="73">
        <f>I143+I153+I158+I167+I172</f>
        <v>95.88</v>
      </c>
      <c r="J173" s="73">
        <f>J143+J153+J158+J167+J172</f>
        <v>362.3533333333333</v>
      </c>
      <c r="K173" s="73">
        <f>K143+K153+K158+K167+K172</f>
        <v>2728.53</v>
      </c>
      <c r="L173" s="73">
        <f>L143+L153+L158+L167+L172</f>
        <v>1.4153333333333336</v>
      </c>
      <c r="M173" s="73">
        <f>M143+M153+M158+M167+M172</f>
        <v>93.61999999999999</v>
      </c>
      <c r="N173" s="73">
        <f>N143+N153+N158+N167+N172</f>
        <v>328.15</v>
      </c>
      <c r="O173" s="73">
        <f>O143+O153+O158+O167+O172</f>
        <v>10.547999999999998</v>
      </c>
      <c r="P173" s="73">
        <f>P143+P153+P158+P167+P172</f>
        <v>1370.7</v>
      </c>
      <c r="Q173" s="73">
        <f>Q143+Q153+Q158+Q167+Q172</f>
        <v>2002.875</v>
      </c>
      <c r="R173" s="73">
        <f>R143+R153+R158+R167+R172</f>
        <v>485.5413333333334</v>
      </c>
      <c r="S173" s="73">
        <f>S143+S153+S158+S167+S172</f>
        <v>22.760333333333335</v>
      </c>
    </row>
    <row r="174" spans="1:19" ht="14.25" customHeight="1" x14ac:dyDescent="0.3">
      <c r="A174" s="98"/>
      <c r="B174" s="26"/>
      <c r="C174" s="26"/>
      <c r="D174" s="26"/>
      <c r="E174" s="26"/>
      <c r="F174" s="34"/>
      <c r="G174" s="73"/>
      <c r="H174" s="72"/>
      <c r="I174" s="72"/>
      <c r="J174" s="102"/>
      <c r="K174" s="74"/>
      <c r="L174" s="139"/>
      <c r="M174" s="139"/>
      <c r="N174" s="139"/>
      <c r="O174" s="139"/>
      <c r="P174" s="139"/>
      <c r="Q174" s="139"/>
      <c r="R174" s="139"/>
      <c r="S174" s="139"/>
    </row>
    <row r="175" spans="1:19" ht="14.25" customHeight="1" x14ac:dyDescent="0.3">
      <c r="A175" s="98"/>
      <c r="B175" s="26"/>
      <c r="C175" s="26"/>
      <c r="D175" s="26"/>
      <c r="E175" s="26"/>
      <c r="F175" s="34"/>
      <c r="G175" s="34"/>
      <c r="H175" s="72"/>
      <c r="I175" s="72"/>
      <c r="J175" s="102"/>
      <c r="K175" s="74"/>
      <c r="L175" s="139"/>
      <c r="M175" s="139"/>
      <c r="N175" s="139"/>
      <c r="O175" s="139"/>
      <c r="P175" s="139"/>
      <c r="Q175" s="139"/>
      <c r="R175" s="139"/>
      <c r="S175" s="139"/>
    </row>
    <row r="176" spans="1:19" ht="14.25" customHeight="1" x14ac:dyDescent="0.3">
      <c r="A176" s="70"/>
      <c r="B176" s="71" t="s">
        <v>10</v>
      </c>
      <c r="C176" s="27">
        <v>44820</v>
      </c>
      <c r="D176" s="71"/>
      <c r="E176" s="71"/>
      <c r="F176" s="73"/>
      <c r="G176" s="7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1:20" ht="14.25" customHeight="1" x14ac:dyDescent="0.3">
      <c r="A177" s="29" t="s">
        <v>11</v>
      </c>
      <c r="B177" s="26" t="s">
        <v>12</v>
      </c>
      <c r="C177" s="26"/>
      <c r="D177" s="26"/>
      <c r="E177" s="26"/>
      <c r="F177" s="30" t="s">
        <v>13</v>
      </c>
      <c r="G177" s="26" t="s">
        <v>108</v>
      </c>
      <c r="H177" s="30" t="s">
        <v>15</v>
      </c>
      <c r="I177" s="30" t="s">
        <v>16</v>
      </c>
      <c r="J177" s="31" t="s">
        <v>17</v>
      </c>
      <c r="K177" s="30" t="s">
        <v>18</v>
      </c>
      <c r="L177" s="32" t="s">
        <v>19</v>
      </c>
      <c r="M177" s="32" t="s">
        <v>20</v>
      </c>
      <c r="N177" s="32" t="s">
        <v>21</v>
      </c>
      <c r="O177" s="32" t="s">
        <v>22</v>
      </c>
      <c r="P177" s="32" t="s">
        <v>23</v>
      </c>
      <c r="Q177" s="32" t="s">
        <v>24</v>
      </c>
      <c r="R177" s="32" t="s">
        <v>25</v>
      </c>
      <c r="S177" s="32" t="s">
        <v>26</v>
      </c>
    </row>
    <row r="178" spans="1:20" ht="14.25" customHeight="1" x14ac:dyDescent="0.3">
      <c r="A178" s="29"/>
      <c r="B178" s="26" t="s">
        <v>27</v>
      </c>
      <c r="C178" s="26"/>
      <c r="D178" s="26"/>
      <c r="E178" s="26"/>
      <c r="F178" s="34"/>
      <c r="G178" s="30"/>
      <c r="H178" s="34"/>
      <c r="I178" s="34"/>
      <c r="J178" s="34"/>
      <c r="K178" s="35"/>
      <c r="L178" s="120"/>
      <c r="M178" s="37"/>
      <c r="N178" s="37"/>
      <c r="O178" s="37"/>
      <c r="P178" s="37"/>
      <c r="Q178" s="37"/>
      <c r="R178" s="37"/>
      <c r="S178" s="37"/>
    </row>
    <row r="179" spans="1:20" ht="13.2" customHeight="1" x14ac:dyDescent="0.3">
      <c r="A179" s="38" t="s">
        <v>28</v>
      </c>
      <c r="B179" s="35" t="s">
        <v>169</v>
      </c>
      <c r="C179" s="35"/>
      <c r="D179" s="26"/>
      <c r="E179" s="39"/>
      <c r="F179" s="187" t="s">
        <v>163</v>
      </c>
      <c r="G179" s="49">
        <v>5</v>
      </c>
      <c r="H179" s="42">
        <v>6.58</v>
      </c>
      <c r="I179" s="42">
        <v>6.65</v>
      </c>
      <c r="J179" s="43"/>
      <c r="K179" s="44">
        <v>85.8</v>
      </c>
      <c r="L179" s="43">
        <v>0.02</v>
      </c>
      <c r="M179" s="45">
        <v>0.18</v>
      </c>
      <c r="N179" s="45">
        <v>52.5</v>
      </c>
      <c r="O179" s="45"/>
      <c r="P179" s="46">
        <v>250</v>
      </c>
      <c r="Q179" s="46">
        <v>150</v>
      </c>
      <c r="R179" s="46">
        <v>13.75</v>
      </c>
      <c r="S179" s="46">
        <v>0.18</v>
      </c>
    </row>
    <row r="180" spans="1:20" ht="14.25" customHeight="1" x14ac:dyDescent="0.3">
      <c r="A180" s="114" t="s">
        <v>111</v>
      </c>
      <c r="B180" s="121" t="s">
        <v>126</v>
      </c>
      <c r="C180" s="63"/>
      <c r="D180" s="63"/>
      <c r="E180" s="63"/>
      <c r="F180" s="69">
        <v>200</v>
      </c>
      <c r="G180" s="49"/>
      <c r="H180" s="69">
        <v>3.6</v>
      </c>
      <c r="I180" s="69">
        <v>4.5</v>
      </c>
      <c r="J180" s="69">
        <v>17.850000000000001</v>
      </c>
      <c r="K180" s="69">
        <v>105.4</v>
      </c>
      <c r="L180" s="69">
        <v>1.37</v>
      </c>
      <c r="M180" s="69"/>
      <c r="N180" s="69"/>
      <c r="O180" s="69"/>
      <c r="P180" s="69"/>
      <c r="Q180" s="69"/>
      <c r="R180" s="69"/>
      <c r="S180" s="69"/>
    </row>
    <row r="181" spans="1:20" ht="14.25" customHeight="1" x14ac:dyDescent="0.3">
      <c r="A181" s="47" t="s">
        <v>112</v>
      </c>
      <c r="B181" s="99" t="s">
        <v>183</v>
      </c>
      <c r="C181" s="99"/>
      <c r="D181" s="99"/>
      <c r="E181" s="99"/>
      <c r="F181" s="122">
        <v>200</v>
      </c>
      <c r="G181" s="116"/>
      <c r="H181" s="122">
        <v>3.17</v>
      </c>
      <c r="I181" s="122">
        <v>2.38</v>
      </c>
      <c r="J181" s="122">
        <v>15.95</v>
      </c>
      <c r="K181" s="122">
        <v>100.6</v>
      </c>
      <c r="L181" s="122">
        <v>0.04</v>
      </c>
      <c r="M181" s="50">
        <v>1.3</v>
      </c>
      <c r="N181" s="50">
        <v>20</v>
      </c>
      <c r="O181" s="50">
        <v>0.05</v>
      </c>
      <c r="P181" s="50">
        <v>125.78</v>
      </c>
      <c r="Q181" s="50">
        <v>90</v>
      </c>
      <c r="R181" s="50">
        <v>14</v>
      </c>
      <c r="S181" s="50">
        <v>0.13</v>
      </c>
      <c r="T181" s="92"/>
    </row>
    <row r="182" spans="1:20" ht="14.25" customHeight="1" x14ac:dyDescent="0.3">
      <c r="A182" s="60" t="s">
        <v>34</v>
      </c>
      <c r="B182" s="61" t="s">
        <v>35</v>
      </c>
      <c r="C182" s="61"/>
      <c r="D182" s="61"/>
      <c r="E182" s="61"/>
      <c r="F182" s="40">
        <v>50</v>
      </c>
      <c r="G182" s="123">
        <v>5</v>
      </c>
      <c r="H182" s="43">
        <v>7.11</v>
      </c>
      <c r="I182" s="43">
        <v>0.9</v>
      </c>
      <c r="J182" s="43">
        <v>43.5</v>
      </c>
      <c r="K182" s="62">
        <v>211.5</v>
      </c>
      <c r="L182" s="45">
        <v>0.15</v>
      </c>
      <c r="M182" s="45"/>
      <c r="N182" s="45"/>
      <c r="O182" s="45">
        <v>1.2</v>
      </c>
      <c r="P182" s="45">
        <v>20.7</v>
      </c>
      <c r="Q182" s="45">
        <v>78.3</v>
      </c>
      <c r="R182" s="45">
        <v>29.7</v>
      </c>
      <c r="S182" s="45">
        <v>1.8</v>
      </c>
      <c r="T182" s="63"/>
    </row>
    <row r="183" spans="1:20" ht="14.25" customHeight="1" x14ac:dyDescent="0.25">
      <c r="A183" s="51" t="s">
        <v>36</v>
      </c>
      <c r="B183" s="53" t="s">
        <v>73</v>
      </c>
      <c r="C183" s="53"/>
      <c r="D183" s="53"/>
      <c r="F183" s="64">
        <v>150</v>
      </c>
      <c r="G183" s="49">
        <v>10</v>
      </c>
      <c r="H183" s="19">
        <v>0.8</v>
      </c>
      <c r="I183" s="19">
        <v>0.8</v>
      </c>
      <c r="J183" s="18">
        <v>19.600000000000001</v>
      </c>
      <c r="K183" s="20">
        <v>64</v>
      </c>
      <c r="L183" s="66">
        <v>0.06</v>
      </c>
      <c r="M183" s="67">
        <v>20</v>
      </c>
      <c r="N183" s="68"/>
      <c r="O183" s="69">
        <v>0.4</v>
      </c>
      <c r="P183" s="69">
        <v>32</v>
      </c>
      <c r="Q183" s="69">
        <v>22</v>
      </c>
      <c r="R183" s="69">
        <v>18</v>
      </c>
      <c r="S183" s="69">
        <v>4.4000000000000004</v>
      </c>
      <c r="T183" s="63"/>
    </row>
    <row r="184" spans="1:20" ht="14.25" customHeight="1" x14ac:dyDescent="0.3">
      <c r="A184" s="70"/>
      <c r="B184" s="71" t="s">
        <v>38</v>
      </c>
      <c r="C184" s="61"/>
      <c r="D184" s="61"/>
      <c r="E184" s="61"/>
      <c r="F184" s="73">
        <v>615</v>
      </c>
      <c r="G184" s="124">
        <f>SUM(G179:G183)</f>
        <v>20</v>
      </c>
      <c r="H184" s="72">
        <f>SUM(H179:H183)</f>
        <v>21.26</v>
      </c>
      <c r="I184" s="72">
        <f>SUM(I179:I183)</f>
        <v>15.230000000000002</v>
      </c>
      <c r="J184" s="72">
        <f>SUM(J179:J183)</f>
        <v>96.9</v>
      </c>
      <c r="K184" s="72">
        <f>SUM(K179:K183)</f>
        <v>567.29999999999995</v>
      </c>
      <c r="L184" s="72">
        <f>SUM(L179:L183)</f>
        <v>1.6400000000000001</v>
      </c>
      <c r="M184" s="72">
        <f>SUM(M179:M183)</f>
        <v>21.48</v>
      </c>
      <c r="N184" s="72">
        <f>SUM(N179:N183)</f>
        <v>72.5</v>
      </c>
      <c r="O184" s="72">
        <f>SUM(O179:O183)</f>
        <v>1.65</v>
      </c>
      <c r="P184" s="72">
        <f>SUM(P179:P183)</f>
        <v>428.47999999999996</v>
      </c>
      <c r="Q184" s="72">
        <f>SUM(Q179:Q183)</f>
        <v>340.3</v>
      </c>
      <c r="R184" s="72">
        <f>SUM(R179:R183)</f>
        <v>75.45</v>
      </c>
      <c r="S184" s="72">
        <f>SUM(S179:S183)</f>
        <v>6.51</v>
      </c>
    </row>
    <row r="185" spans="1:20" ht="14.25" customHeight="1" x14ac:dyDescent="0.3">
      <c r="A185" s="70"/>
      <c r="B185" s="71"/>
      <c r="C185" s="61"/>
      <c r="D185" s="61"/>
      <c r="E185" s="61"/>
      <c r="F185" s="40"/>
      <c r="G185" s="73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</row>
    <row r="186" spans="1:20" ht="14.25" customHeight="1" x14ac:dyDescent="0.3">
      <c r="A186" s="70"/>
      <c r="B186" s="71" t="s">
        <v>39</v>
      </c>
      <c r="C186" s="71"/>
      <c r="D186" s="71"/>
      <c r="E186" s="71"/>
      <c r="F186" s="73"/>
      <c r="G186" s="40"/>
      <c r="H186" s="125"/>
      <c r="I186" s="125"/>
      <c r="J186" s="125"/>
      <c r="K186" s="126"/>
      <c r="L186" s="127"/>
      <c r="M186" s="37"/>
      <c r="N186" s="37"/>
      <c r="O186" s="37"/>
      <c r="P186" s="37"/>
      <c r="Q186" s="37"/>
      <c r="R186" s="37"/>
      <c r="S186" s="37"/>
    </row>
    <row r="187" spans="1:20" ht="14.25" customHeight="1" x14ac:dyDescent="0.3">
      <c r="A187" s="70" t="s">
        <v>113</v>
      </c>
      <c r="B187" s="61" t="s">
        <v>208</v>
      </c>
      <c r="C187" s="71"/>
      <c r="D187" s="71"/>
      <c r="E187" s="71"/>
      <c r="F187" s="40">
        <v>100</v>
      </c>
      <c r="G187" s="49"/>
      <c r="H187" s="41">
        <v>19.36</v>
      </c>
      <c r="I187" s="41">
        <v>10.98</v>
      </c>
      <c r="J187" s="41">
        <v>4.71</v>
      </c>
      <c r="K187" s="113">
        <v>194.93</v>
      </c>
      <c r="L187" s="127">
        <v>8.8999999999999996E-2</v>
      </c>
      <c r="M187" s="37">
        <v>1.8</v>
      </c>
      <c r="N187" s="37">
        <v>30.9</v>
      </c>
      <c r="O187" s="37">
        <v>0.91</v>
      </c>
      <c r="P187" s="37">
        <v>114.34</v>
      </c>
      <c r="Q187" s="37">
        <v>271.95</v>
      </c>
      <c r="R187" s="37">
        <v>55.92</v>
      </c>
      <c r="S187" s="37">
        <v>1</v>
      </c>
    </row>
    <row r="188" spans="1:20" ht="14.25" customHeight="1" x14ac:dyDescent="0.3">
      <c r="A188" s="38" t="s">
        <v>114</v>
      </c>
      <c r="B188" s="61" t="s">
        <v>209</v>
      </c>
      <c r="C188" s="61"/>
      <c r="D188" s="61"/>
      <c r="E188" s="61"/>
      <c r="F188" s="40" t="s">
        <v>210</v>
      </c>
      <c r="G188" s="49"/>
      <c r="H188" s="42">
        <v>5.33</v>
      </c>
      <c r="I188" s="42">
        <v>4.57</v>
      </c>
      <c r="J188" s="43">
        <v>16.98</v>
      </c>
      <c r="K188" s="44">
        <v>143.41999999999999</v>
      </c>
      <c r="L188" s="40">
        <v>0.14399999999999999</v>
      </c>
      <c r="M188" s="50">
        <v>12.08</v>
      </c>
      <c r="N188" s="50">
        <v>3</v>
      </c>
      <c r="O188" s="50"/>
      <c r="P188" s="50">
        <v>32.81</v>
      </c>
      <c r="Q188" s="50">
        <v>100.565</v>
      </c>
      <c r="R188" s="50">
        <v>34.94</v>
      </c>
      <c r="S188" s="50">
        <v>1.37</v>
      </c>
    </row>
    <row r="189" spans="1:20" ht="14.25" customHeight="1" x14ac:dyDescent="0.3">
      <c r="A189" s="38" t="s">
        <v>115</v>
      </c>
      <c r="B189" s="99" t="s">
        <v>46</v>
      </c>
      <c r="C189" s="99"/>
      <c r="D189" s="83"/>
      <c r="E189" s="83"/>
      <c r="F189" s="48" t="s">
        <v>47</v>
      </c>
      <c r="G189" s="49">
        <v>45</v>
      </c>
      <c r="H189" s="42">
        <v>7.88</v>
      </c>
      <c r="I189" s="42">
        <v>13.5</v>
      </c>
      <c r="J189" s="43">
        <v>4.92</v>
      </c>
      <c r="K189" s="44">
        <v>173</v>
      </c>
      <c r="L189" s="41">
        <v>5.6000000000000001E-2</v>
      </c>
      <c r="M189" s="50">
        <v>1.08</v>
      </c>
      <c r="N189" s="50">
        <v>30.4</v>
      </c>
      <c r="O189" s="50">
        <v>1.1100000000000001</v>
      </c>
      <c r="P189" s="50">
        <v>36.33</v>
      </c>
      <c r="Q189" s="50">
        <v>69.05</v>
      </c>
      <c r="R189" s="50">
        <v>20.16</v>
      </c>
      <c r="S189" s="50">
        <v>1.18</v>
      </c>
    </row>
    <row r="190" spans="1:20" s="63" customFormat="1" ht="14.25" customHeight="1" x14ac:dyDescent="0.3">
      <c r="A190" s="51"/>
      <c r="B190" s="121" t="s">
        <v>236</v>
      </c>
      <c r="C190" s="128"/>
      <c r="D190" s="128"/>
      <c r="F190" s="66">
        <v>180</v>
      </c>
      <c r="G190" s="123">
        <v>22.45</v>
      </c>
      <c r="H190" s="50">
        <v>7.7</v>
      </c>
      <c r="I190" s="50">
        <v>5.8</v>
      </c>
      <c r="J190" s="50">
        <v>7.6</v>
      </c>
      <c r="K190" s="50">
        <v>86</v>
      </c>
      <c r="L190" s="50">
        <v>0.08</v>
      </c>
      <c r="M190" s="50">
        <v>5.46</v>
      </c>
      <c r="N190" s="50">
        <v>11.46</v>
      </c>
      <c r="O190" s="50">
        <v>5.38</v>
      </c>
      <c r="P190" s="50">
        <v>55.23</v>
      </c>
      <c r="Q190" s="50">
        <v>245.22</v>
      </c>
      <c r="R190" s="50">
        <v>55.68</v>
      </c>
      <c r="S190" s="50">
        <v>0.97</v>
      </c>
    </row>
    <row r="191" spans="1:20" ht="14.25" customHeight="1" x14ac:dyDescent="0.25">
      <c r="A191" s="85">
        <v>376</v>
      </c>
      <c r="B191" s="63" t="s">
        <v>171</v>
      </c>
      <c r="C191" s="63"/>
      <c r="D191" s="63"/>
      <c r="E191" s="63"/>
      <c r="F191" s="67">
        <v>200</v>
      </c>
      <c r="G191" s="162">
        <v>10</v>
      </c>
      <c r="H191" s="87">
        <v>7.0000000000000007E-2</v>
      </c>
      <c r="I191" s="87">
        <v>0.02</v>
      </c>
      <c r="J191" s="87">
        <v>15</v>
      </c>
      <c r="K191" s="87">
        <v>60</v>
      </c>
      <c r="L191" s="87"/>
      <c r="M191" s="87">
        <v>0.03</v>
      </c>
      <c r="N191" s="88"/>
      <c r="O191" s="88"/>
      <c r="P191" s="88">
        <v>11.1</v>
      </c>
      <c r="Q191" s="88">
        <v>2.8</v>
      </c>
      <c r="R191" s="88">
        <v>1.4</v>
      </c>
      <c r="S191" s="88">
        <v>0.28000000000000003</v>
      </c>
    </row>
    <row r="192" spans="1:20" ht="14.25" customHeight="1" x14ac:dyDescent="0.25">
      <c r="A192" s="89" t="s">
        <v>50</v>
      </c>
      <c r="B192" s="90" t="s">
        <v>51</v>
      </c>
      <c r="C192" s="90"/>
      <c r="D192" s="91"/>
      <c r="E192" s="92"/>
      <c r="F192" s="93">
        <v>50</v>
      </c>
      <c r="G192" s="110">
        <v>5</v>
      </c>
      <c r="H192" s="95">
        <v>3.95</v>
      </c>
      <c r="I192" s="95">
        <v>0.5</v>
      </c>
      <c r="J192" s="95">
        <v>24.17</v>
      </c>
      <c r="K192" s="96">
        <v>117.5</v>
      </c>
      <c r="L192" s="95">
        <v>0.09</v>
      </c>
      <c r="M192" s="58"/>
      <c r="N192" s="59"/>
      <c r="O192" s="58">
        <v>0.67</v>
      </c>
      <c r="P192" s="58">
        <v>11.5</v>
      </c>
      <c r="Q192" s="58">
        <v>43.5</v>
      </c>
      <c r="R192" s="58">
        <v>16.5</v>
      </c>
      <c r="S192" s="58">
        <v>1</v>
      </c>
      <c r="T192" s="92"/>
    </row>
    <row r="193" spans="1:20" ht="14.25" customHeight="1" x14ac:dyDescent="0.3">
      <c r="A193" s="89" t="s">
        <v>52</v>
      </c>
      <c r="B193" s="61" t="s">
        <v>53</v>
      </c>
      <c r="C193" s="61"/>
      <c r="D193" s="61"/>
      <c r="E193" s="61"/>
      <c r="F193" s="97">
        <v>50</v>
      </c>
      <c r="G193" s="110"/>
      <c r="H193" s="43">
        <v>4.95</v>
      </c>
      <c r="I193" s="43">
        <v>0.9</v>
      </c>
      <c r="J193" s="43">
        <v>29.7</v>
      </c>
      <c r="K193" s="43">
        <v>148.5</v>
      </c>
      <c r="L193" s="43">
        <v>0.13</v>
      </c>
      <c r="M193" s="43">
        <v>0</v>
      </c>
      <c r="N193" s="43"/>
      <c r="O193" s="43"/>
      <c r="P193" s="43">
        <v>21.75</v>
      </c>
      <c r="Q193" s="43">
        <v>112.5</v>
      </c>
      <c r="R193" s="43">
        <v>35.25</v>
      </c>
      <c r="S193" s="43">
        <v>2.93</v>
      </c>
      <c r="T193" s="92"/>
    </row>
    <row r="194" spans="1:20" ht="14.25" customHeight="1" x14ac:dyDescent="0.3">
      <c r="A194" s="70"/>
      <c r="B194" s="71" t="s">
        <v>38</v>
      </c>
      <c r="C194" s="71"/>
      <c r="D194" s="71"/>
      <c r="E194" s="71"/>
      <c r="F194" s="73">
        <f>100+250+15+100+180+200+100</f>
        <v>945</v>
      </c>
      <c r="G194" s="72" t="e">
        <f>#REF!+#REF!+G189+G191+G192+G190</f>
        <v>#REF!</v>
      </c>
      <c r="H194" s="72">
        <f>SUM(H187:H193)</f>
        <v>49.240000000000009</v>
      </c>
      <c r="I194" s="72">
        <f>SUM(I187:I193)</f>
        <v>36.270000000000003</v>
      </c>
      <c r="J194" s="72">
        <f>SUM(J187:J193)</f>
        <v>103.08</v>
      </c>
      <c r="K194" s="72">
        <f>SUM(K187:K193)</f>
        <v>923.35</v>
      </c>
      <c r="L194" s="72">
        <f>SUM(L187:L193)</f>
        <v>0.58899999999999997</v>
      </c>
      <c r="M194" s="72">
        <f>SUM(M187:M193)</f>
        <v>20.450000000000003</v>
      </c>
      <c r="N194" s="72">
        <f>SUM(N187:N193)</f>
        <v>75.759999999999991</v>
      </c>
      <c r="O194" s="72">
        <f>SUM(O187:O193)</f>
        <v>8.07</v>
      </c>
      <c r="P194" s="72">
        <f>SUM(P187:P193)</f>
        <v>283.06</v>
      </c>
      <c r="Q194" s="72">
        <f>SUM(Q187:Q193)</f>
        <v>845.58499999999992</v>
      </c>
      <c r="R194" s="72">
        <f>SUM(R187:R193)</f>
        <v>219.85</v>
      </c>
      <c r="S194" s="72">
        <f>SUM(S187:S193)</f>
        <v>8.73</v>
      </c>
    </row>
    <row r="195" spans="1:20" ht="14.25" customHeight="1" x14ac:dyDescent="0.3">
      <c r="A195" s="70"/>
      <c r="B195" s="71"/>
      <c r="C195" s="71"/>
      <c r="D195" s="71"/>
      <c r="E195" s="71"/>
      <c r="F195" s="73"/>
      <c r="G195" s="73"/>
      <c r="H195" s="72"/>
      <c r="I195" s="72"/>
      <c r="J195" s="102"/>
      <c r="K195" s="74"/>
      <c r="L195" s="131"/>
      <c r="M195" s="37"/>
      <c r="N195" s="37"/>
      <c r="O195" s="37"/>
      <c r="P195" s="37"/>
      <c r="Q195" s="37"/>
      <c r="R195" s="37"/>
      <c r="S195" s="37"/>
    </row>
    <row r="196" spans="1:20" ht="14.25" customHeight="1" x14ac:dyDescent="0.3">
      <c r="A196" s="70"/>
      <c r="B196" s="71" t="s">
        <v>54</v>
      </c>
      <c r="C196" s="71"/>
      <c r="D196" s="71"/>
      <c r="E196" s="71"/>
      <c r="F196" s="73"/>
      <c r="G196" s="73"/>
      <c r="H196" s="72"/>
      <c r="I196" s="72"/>
      <c r="J196" s="72"/>
      <c r="K196" s="74"/>
      <c r="L196" s="131"/>
      <c r="M196" s="37"/>
      <c r="N196" s="37"/>
      <c r="O196" s="37"/>
      <c r="P196" s="37"/>
      <c r="Q196" s="37"/>
      <c r="R196" s="37"/>
      <c r="S196" s="37"/>
    </row>
    <row r="197" spans="1:20" ht="14.25" customHeight="1" x14ac:dyDescent="0.3">
      <c r="A197" s="70" t="s">
        <v>116</v>
      </c>
      <c r="B197" s="61" t="s">
        <v>150</v>
      </c>
      <c r="C197" s="61"/>
      <c r="D197" s="83"/>
      <c r="E197" s="83"/>
      <c r="F197" s="48">
        <v>50</v>
      </c>
      <c r="G197" s="41">
        <v>43</v>
      </c>
      <c r="H197" s="43">
        <v>3.8800000000000003</v>
      </c>
      <c r="I197" s="43">
        <v>2.36</v>
      </c>
      <c r="J197" s="43">
        <v>23.553333333333331</v>
      </c>
      <c r="K197" s="43">
        <v>131</v>
      </c>
      <c r="L197" s="45">
        <v>7.3333333333333334E-2</v>
      </c>
      <c r="M197" s="45">
        <v>0</v>
      </c>
      <c r="N197" s="45">
        <v>13</v>
      </c>
      <c r="O197" s="45">
        <v>0</v>
      </c>
      <c r="P197" s="45">
        <v>11</v>
      </c>
      <c r="Q197" s="45">
        <v>37</v>
      </c>
      <c r="R197" s="45">
        <v>14.533333333333333</v>
      </c>
      <c r="S197" s="45">
        <v>0.69333333333333336</v>
      </c>
    </row>
    <row r="198" spans="1:20" ht="14.25" customHeight="1" x14ac:dyDescent="0.3">
      <c r="A198" s="47" t="s">
        <v>118</v>
      </c>
      <c r="B198" s="99" t="s">
        <v>92</v>
      </c>
      <c r="C198" s="99"/>
      <c r="D198" s="99"/>
      <c r="E198" s="99"/>
      <c r="F198" s="100">
        <v>200</v>
      </c>
      <c r="G198" s="41">
        <v>10</v>
      </c>
      <c r="H198" s="122">
        <v>5.8</v>
      </c>
      <c r="I198" s="122">
        <v>5</v>
      </c>
      <c r="J198" s="122">
        <v>9.6</v>
      </c>
      <c r="K198" s="122">
        <v>107</v>
      </c>
      <c r="L198" s="45">
        <v>0.08</v>
      </c>
      <c r="M198" s="45">
        <v>2.6</v>
      </c>
      <c r="N198" s="45">
        <v>40</v>
      </c>
      <c r="O198" s="45"/>
      <c r="P198" s="45">
        <v>240</v>
      </c>
      <c r="Q198" s="45">
        <v>180</v>
      </c>
      <c r="R198" s="45">
        <v>28</v>
      </c>
      <c r="S198" s="45">
        <v>0.2</v>
      </c>
      <c r="T198" s="92"/>
    </row>
    <row r="199" spans="1:20" ht="14.25" customHeight="1" x14ac:dyDescent="0.3">
      <c r="A199" s="70"/>
      <c r="B199" s="71" t="s">
        <v>38</v>
      </c>
      <c r="C199" s="71"/>
      <c r="D199" s="71"/>
      <c r="E199" s="71"/>
      <c r="F199" s="73">
        <f>SUM(F197:F198)</f>
        <v>250</v>
      </c>
      <c r="G199" s="72">
        <f>SUM(G197:G198)</f>
        <v>53</v>
      </c>
      <c r="H199" s="72">
        <f t="shared" ref="H199:S199" si="17">SUM(H197:H198)</f>
        <v>9.68</v>
      </c>
      <c r="I199" s="72">
        <f t="shared" si="17"/>
        <v>7.3599999999999994</v>
      </c>
      <c r="J199" s="72">
        <f t="shared" si="17"/>
        <v>33.153333333333329</v>
      </c>
      <c r="K199" s="72">
        <f t="shared" si="17"/>
        <v>238</v>
      </c>
      <c r="L199" s="72">
        <f t="shared" si="17"/>
        <v>0.15333333333333332</v>
      </c>
      <c r="M199" s="72">
        <f t="shared" si="17"/>
        <v>2.6</v>
      </c>
      <c r="N199" s="72">
        <f t="shared" si="17"/>
        <v>53</v>
      </c>
      <c r="O199" s="72">
        <f t="shared" si="17"/>
        <v>0</v>
      </c>
      <c r="P199" s="72">
        <f t="shared" si="17"/>
        <v>251</v>
      </c>
      <c r="Q199" s="72">
        <f t="shared" si="17"/>
        <v>217</v>
      </c>
      <c r="R199" s="72">
        <f t="shared" si="17"/>
        <v>42.533333333333331</v>
      </c>
      <c r="S199" s="72">
        <f t="shared" si="17"/>
        <v>0.89333333333333331</v>
      </c>
    </row>
    <row r="200" spans="1:20" ht="14.25" customHeight="1" x14ac:dyDescent="0.3">
      <c r="A200" s="70" t="s">
        <v>119</v>
      </c>
      <c r="B200" s="71"/>
      <c r="C200" s="71"/>
      <c r="D200" s="71"/>
      <c r="E200" s="71"/>
      <c r="F200" s="73"/>
      <c r="G200" s="73"/>
      <c r="H200" s="72"/>
      <c r="I200" s="72"/>
      <c r="J200" s="102"/>
      <c r="K200" s="74"/>
      <c r="L200" s="82"/>
      <c r="M200" s="37"/>
      <c r="N200" s="37"/>
      <c r="O200" s="37"/>
      <c r="P200" s="37"/>
      <c r="Q200" s="37"/>
      <c r="R200" s="37"/>
      <c r="S200" s="37"/>
    </row>
    <row r="201" spans="1:20" ht="14.25" customHeight="1" x14ac:dyDescent="0.3">
      <c r="A201" s="70"/>
      <c r="B201" s="71" t="s">
        <v>58</v>
      </c>
      <c r="C201" s="71"/>
      <c r="D201" s="71"/>
      <c r="E201" s="71"/>
      <c r="F201" s="73"/>
      <c r="G201" s="73"/>
      <c r="H201" s="72"/>
      <c r="I201" s="72"/>
      <c r="J201" s="102"/>
      <c r="K201" s="74"/>
      <c r="L201" s="132"/>
      <c r="M201" s="37"/>
      <c r="N201" s="37"/>
      <c r="O201" s="37"/>
      <c r="P201" s="37"/>
      <c r="Q201" s="37"/>
      <c r="R201" s="37"/>
      <c r="S201" s="37"/>
    </row>
    <row r="202" spans="1:20" ht="14.25" customHeight="1" x14ac:dyDescent="0.3">
      <c r="A202" s="133">
        <v>71</v>
      </c>
      <c r="B202" s="76" t="s">
        <v>237</v>
      </c>
      <c r="C202" s="76"/>
      <c r="D202" s="134"/>
      <c r="E202" s="135"/>
      <c r="F202" s="77">
        <v>100</v>
      </c>
      <c r="G202" s="49">
        <v>20</v>
      </c>
      <c r="H202" s="136">
        <v>0.7</v>
      </c>
      <c r="I202" s="136">
        <v>0.1</v>
      </c>
      <c r="J202" s="136">
        <v>1.9</v>
      </c>
      <c r="K202" s="136">
        <v>12</v>
      </c>
      <c r="L202" s="137">
        <v>0.04</v>
      </c>
      <c r="M202" s="136">
        <v>4.9000000000000004</v>
      </c>
      <c r="N202" s="136"/>
      <c r="O202" s="136"/>
      <c r="P202" s="136">
        <v>17</v>
      </c>
      <c r="Q202" s="136">
        <v>30</v>
      </c>
      <c r="R202" s="136">
        <v>14</v>
      </c>
      <c r="S202" s="136">
        <v>0.5</v>
      </c>
      <c r="T202" s="128"/>
    </row>
    <row r="203" spans="1:20" ht="14.25" customHeight="1" x14ac:dyDescent="0.3">
      <c r="A203" s="47" t="s">
        <v>120</v>
      </c>
      <c r="B203" s="115" t="s">
        <v>238</v>
      </c>
      <c r="F203" s="69" t="s">
        <v>47</v>
      </c>
      <c r="G203" s="116">
        <v>62.45</v>
      </c>
      <c r="H203" s="69">
        <v>12.65</v>
      </c>
      <c r="I203" s="69">
        <v>15.85</v>
      </c>
      <c r="J203" s="69">
        <v>10.54</v>
      </c>
      <c r="K203" s="69">
        <v>237.8</v>
      </c>
      <c r="L203" s="69">
        <v>0.05</v>
      </c>
      <c r="M203" s="69"/>
      <c r="N203" s="69">
        <v>20</v>
      </c>
      <c r="O203" s="69"/>
      <c r="P203" s="69">
        <v>9.5399999999999991</v>
      </c>
      <c r="Q203" s="69">
        <v>134.91</v>
      </c>
      <c r="R203" s="69">
        <v>24.48</v>
      </c>
      <c r="S203" s="69">
        <v>2.15</v>
      </c>
    </row>
    <row r="204" spans="1:20" ht="14.25" customHeight="1" x14ac:dyDescent="0.3">
      <c r="A204" s="47"/>
      <c r="B204" s="115" t="s">
        <v>89</v>
      </c>
      <c r="F204" s="69">
        <v>180</v>
      </c>
      <c r="G204" s="116">
        <v>22.45</v>
      </c>
      <c r="H204" s="50">
        <v>7.7</v>
      </c>
      <c r="I204" s="50">
        <v>5.8</v>
      </c>
      <c r="J204" s="50">
        <v>7.6</v>
      </c>
      <c r="K204" s="50">
        <v>86</v>
      </c>
      <c r="L204" s="50">
        <v>0.08</v>
      </c>
      <c r="M204" s="50">
        <v>5.46</v>
      </c>
      <c r="N204" s="50">
        <v>11.46</v>
      </c>
      <c r="O204" s="50">
        <v>5.38</v>
      </c>
      <c r="P204" s="50">
        <v>55.23</v>
      </c>
      <c r="Q204" s="50">
        <v>245.22</v>
      </c>
      <c r="R204" s="50">
        <v>55.68</v>
      </c>
      <c r="S204" s="50">
        <v>0.97</v>
      </c>
    </row>
    <row r="205" spans="1:20" ht="14.25" customHeight="1" x14ac:dyDescent="0.25">
      <c r="A205" s="114" t="s">
        <v>32</v>
      </c>
      <c r="B205" s="52" t="s">
        <v>130</v>
      </c>
      <c r="C205" s="52"/>
      <c r="D205" s="52"/>
      <c r="E205" s="106"/>
      <c r="F205" s="54">
        <v>200</v>
      </c>
      <c r="G205" s="49"/>
      <c r="H205" s="56">
        <v>0.56999999999999995</v>
      </c>
      <c r="I205" s="56">
        <v>0.06</v>
      </c>
      <c r="J205" s="56">
        <v>30.2</v>
      </c>
      <c r="K205" s="57">
        <v>123.6</v>
      </c>
      <c r="L205" s="57">
        <v>2E-3</v>
      </c>
      <c r="M205" s="58">
        <v>1.1000000000000001</v>
      </c>
      <c r="N205" s="59"/>
      <c r="O205" s="58"/>
      <c r="P205" s="58">
        <v>15.7</v>
      </c>
      <c r="Q205" s="58">
        <v>16.3</v>
      </c>
      <c r="R205" s="58">
        <v>3.36</v>
      </c>
      <c r="S205" s="58">
        <v>0.37</v>
      </c>
    </row>
    <row r="206" spans="1:20" ht="14.25" customHeight="1" x14ac:dyDescent="0.25">
      <c r="A206" s="89" t="s">
        <v>50</v>
      </c>
      <c r="B206" s="90" t="s">
        <v>51</v>
      </c>
      <c r="C206" s="90"/>
      <c r="D206" s="91"/>
      <c r="E206" s="92"/>
      <c r="F206" s="93">
        <v>50</v>
      </c>
      <c r="G206" s="110">
        <v>5</v>
      </c>
      <c r="H206" s="95">
        <v>3.95</v>
      </c>
      <c r="I206" s="95">
        <v>0.5</v>
      </c>
      <c r="J206" s="95">
        <v>24.17</v>
      </c>
      <c r="K206" s="96">
        <v>117.5</v>
      </c>
      <c r="L206" s="95">
        <v>0.09</v>
      </c>
      <c r="M206" s="58"/>
      <c r="N206" s="59"/>
      <c r="O206" s="58">
        <v>0.67</v>
      </c>
      <c r="P206" s="58">
        <v>11.5</v>
      </c>
      <c r="Q206" s="58">
        <v>43.5</v>
      </c>
      <c r="R206" s="58">
        <v>16.5</v>
      </c>
      <c r="S206" s="58">
        <v>1</v>
      </c>
    </row>
    <row r="207" spans="1:20" ht="14.25" customHeight="1" x14ac:dyDescent="0.3">
      <c r="A207" s="89" t="s">
        <v>52</v>
      </c>
      <c r="B207" s="61" t="s">
        <v>53</v>
      </c>
      <c r="C207" s="61"/>
      <c r="D207" s="61"/>
      <c r="E207" s="61"/>
      <c r="F207" s="97">
        <v>50</v>
      </c>
      <c r="G207" s="110"/>
      <c r="H207" s="43">
        <v>2.64</v>
      </c>
      <c r="I207" s="43">
        <v>0.48</v>
      </c>
      <c r="J207" s="43">
        <v>15.84</v>
      </c>
      <c r="K207" s="43">
        <v>79.2</v>
      </c>
      <c r="L207" s="43">
        <v>7.0000000000000007E-2</v>
      </c>
      <c r="M207" s="43">
        <v>0</v>
      </c>
      <c r="N207" s="43"/>
      <c r="O207" s="43"/>
      <c r="P207" s="43">
        <v>11.6</v>
      </c>
      <c r="Q207" s="43">
        <v>60</v>
      </c>
      <c r="R207" s="43">
        <v>18.8</v>
      </c>
      <c r="S207" s="43">
        <v>1.56</v>
      </c>
    </row>
    <row r="208" spans="1:20" ht="14.25" customHeight="1" x14ac:dyDescent="0.3">
      <c r="A208" s="70"/>
      <c r="B208" s="71" t="s">
        <v>38</v>
      </c>
      <c r="C208" s="71"/>
      <c r="D208" s="71"/>
      <c r="E208" s="71"/>
      <c r="F208" s="73">
        <f>100+100+180+200+100</f>
        <v>680</v>
      </c>
      <c r="G208" s="72" t="e">
        <f>G202+G203+#REF!+G206</f>
        <v>#REF!</v>
      </c>
      <c r="H208" s="72">
        <f>SUM(H202:H207)</f>
        <v>28.21</v>
      </c>
      <c r="I208" s="72">
        <f t="shared" ref="I208:S208" si="18">SUM(I202:I207)</f>
        <v>22.79</v>
      </c>
      <c r="J208" s="72">
        <f t="shared" si="18"/>
        <v>90.25</v>
      </c>
      <c r="K208" s="72">
        <f t="shared" si="18"/>
        <v>656.1</v>
      </c>
      <c r="L208" s="72">
        <f t="shared" si="18"/>
        <v>0.33200000000000002</v>
      </c>
      <c r="M208" s="72">
        <f t="shared" si="18"/>
        <v>11.459999999999999</v>
      </c>
      <c r="N208" s="72">
        <f t="shared" si="18"/>
        <v>31.46</v>
      </c>
      <c r="O208" s="72">
        <f t="shared" si="18"/>
        <v>6.05</v>
      </c>
      <c r="P208" s="72">
        <f t="shared" si="18"/>
        <v>120.57</v>
      </c>
      <c r="Q208" s="72">
        <f t="shared" si="18"/>
        <v>529.93000000000006</v>
      </c>
      <c r="R208" s="72">
        <f t="shared" si="18"/>
        <v>132.82</v>
      </c>
      <c r="S208" s="72">
        <f t="shared" si="18"/>
        <v>6.5500000000000007</v>
      </c>
    </row>
    <row r="209" spans="1:20" ht="14.25" customHeight="1" x14ac:dyDescent="0.3">
      <c r="G209" s="73"/>
    </row>
    <row r="210" spans="1:20" ht="14.25" customHeight="1" x14ac:dyDescent="0.3">
      <c r="A210" s="70"/>
      <c r="B210" s="71" t="s">
        <v>64</v>
      </c>
      <c r="C210" s="71"/>
      <c r="D210" s="71"/>
      <c r="E210" s="71"/>
      <c r="F210" s="73"/>
      <c r="H210" s="72"/>
      <c r="I210" s="72"/>
      <c r="J210" s="102"/>
      <c r="K210" s="74"/>
      <c r="L210" s="139"/>
      <c r="M210" s="139"/>
      <c r="N210" s="139"/>
      <c r="O210" s="139"/>
      <c r="P210" s="139"/>
      <c r="Q210" s="139"/>
      <c r="R210" s="139"/>
      <c r="S210" s="139"/>
    </row>
    <row r="211" spans="1:20" ht="14.25" customHeight="1" x14ac:dyDescent="0.3">
      <c r="A211" s="60" t="s">
        <v>123</v>
      </c>
      <c r="B211" s="61" t="s">
        <v>211</v>
      </c>
      <c r="C211" s="61"/>
      <c r="D211" s="61"/>
      <c r="E211" s="61"/>
      <c r="F211" s="40">
        <v>50</v>
      </c>
      <c r="G211" s="41">
        <v>29.28</v>
      </c>
      <c r="H211" s="43">
        <v>0.78</v>
      </c>
      <c r="I211" s="43">
        <v>6.12</v>
      </c>
      <c r="J211" s="43">
        <v>12.5</v>
      </c>
      <c r="K211" s="44">
        <v>108.4</v>
      </c>
      <c r="L211" s="50">
        <v>0.01</v>
      </c>
      <c r="M211" s="50"/>
      <c r="N211" s="50">
        <v>1.2</v>
      </c>
      <c r="O211" s="50"/>
      <c r="P211" s="50">
        <v>1.6</v>
      </c>
      <c r="Q211" s="50">
        <v>1.2</v>
      </c>
      <c r="R211" s="50">
        <v>8.4</v>
      </c>
      <c r="S211" s="50">
        <v>0.12</v>
      </c>
    </row>
    <row r="212" spans="1:20" ht="14.25" customHeight="1" x14ac:dyDescent="0.3">
      <c r="A212" s="98" t="s">
        <v>124</v>
      </c>
      <c r="B212" s="99" t="s">
        <v>93</v>
      </c>
      <c r="C212" s="99"/>
      <c r="D212" s="99"/>
      <c r="E212" s="99"/>
      <c r="F212" s="100">
        <v>180</v>
      </c>
      <c r="G212" s="41">
        <v>10</v>
      </c>
      <c r="H212" s="50">
        <v>5.22</v>
      </c>
      <c r="I212" s="50">
        <v>4.5</v>
      </c>
      <c r="J212" s="50">
        <v>7.2</v>
      </c>
      <c r="K212" s="50">
        <v>90</v>
      </c>
      <c r="L212" s="50">
        <v>7.0000000000000007E-2</v>
      </c>
      <c r="M212" s="50">
        <v>1.26</v>
      </c>
      <c r="N212" s="50">
        <v>36</v>
      </c>
      <c r="O212" s="50"/>
      <c r="P212" s="50">
        <v>216</v>
      </c>
      <c r="Q212" s="50">
        <v>162</v>
      </c>
      <c r="R212" s="50">
        <v>25.2</v>
      </c>
      <c r="S212" s="50">
        <v>0.18</v>
      </c>
      <c r="T212" s="92"/>
    </row>
    <row r="213" spans="1:20" ht="14.25" customHeight="1" x14ac:dyDescent="0.3">
      <c r="A213" s="47"/>
      <c r="B213" s="71" t="s">
        <v>38</v>
      </c>
      <c r="C213" s="71"/>
      <c r="D213" s="71"/>
      <c r="E213" s="71"/>
      <c r="F213" s="73">
        <f>SUM(F211:F212)</f>
        <v>230</v>
      </c>
      <c r="G213" s="72">
        <f>SUM(G211:G212)</f>
        <v>39.28</v>
      </c>
      <c r="H213" s="72">
        <f>SUM(H211:H212)</f>
        <v>6</v>
      </c>
      <c r="I213" s="72">
        <f t="shared" ref="I213:S213" si="19">SUM(I211:I212)</f>
        <v>10.620000000000001</v>
      </c>
      <c r="J213" s="72">
        <f t="shared" si="19"/>
        <v>19.7</v>
      </c>
      <c r="K213" s="72">
        <f t="shared" si="19"/>
        <v>198.4</v>
      </c>
      <c r="L213" s="72">
        <f t="shared" si="19"/>
        <v>0.08</v>
      </c>
      <c r="M213" s="72">
        <f t="shared" si="19"/>
        <v>1.26</v>
      </c>
      <c r="N213" s="72">
        <f t="shared" si="19"/>
        <v>37.200000000000003</v>
      </c>
      <c r="O213" s="72">
        <f t="shared" si="19"/>
        <v>0</v>
      </c>
      <c r="P213" s="72">
        <f t="shared" si="19"/>
        <v>217.6</v>
      </c>
      <c r="Q213" s="72">
        <f t="shared" si="19"/>
        <v>163.19999999999999</v>
      </c>
      <c r="R213" s="72">
        <f t="shared" si="19"/>
        <v>33.6</v>
      </c>
      <c r="S213" s="72">
        <f t="shared" si="19"/>
        <v>0.3</v>
      </c>
    </row>
    <row r="214" spans="1:20" ht="14.25" customHeight="1" x14ac:dyDescent="0.3">
      <c r="A214" s="70"/>
      <c r="B214" s="71" t="s">
        <v>69</v>
      </c>
      <c r="C214" s="71"/>
      <c r="D214" s="71"/>
      <c r="E214" s="71"/>
      <c r="F214" s="73">
        <f>F184+F194+F199+F208+F213</f>
        <v>2720</v>
      </c>
      <c r="G214" s="73" t="e">
        <f t="shared" ref="G214:S214" si="20">G184+G194+G199+G208+G213</f>
        <v>#REF!</v>
      </c>
      <c r="H214" s="73">
        <f t="shared" si="20"/>
        <v>114.39000000000001</v>
      </c>
      <c r="I214" s="73">
        <f t="shared" si="20"/>
        <v>92.27000000000001</v>
      </c>
      <c r="J214" s="73">
        <f t="shared" si="20"/>
        <v>343.08333333333331</v>
      </c>
      <c r="K214" s="73">
        <f t="shared" si="20"/>
        <v>2583.15</v>
      </c>
      <c r="L214" s="73">
        <f t="shared" si="20"/>
        <v>2.7943333333333333</v>
      </c>
      <c r="M214" s="73">
        <f t="shared" si="20"/>
        <v>57.250000000000007</v>
      </c>
      <c r="N214" s="73">
        <f t="shared" si="20"/>
        <v>269.92</v>
      </c>
      <c r="O214" s="73">
        <f t="shared" si="20"/>
        <v>15.77</v>
      </c>
      <c r="P214" s="73">
        <f t="shared" si="20"/>
        <v>1300.7099999999998</v>
      </c>
      <c r="Q214" s="73">
        <f t="shared" si="20"/>
        <v>2096.0149999999999</v>
      </c>
      <c r="R214" s="73">
        <f t="shared" si="20"/>
        <v>504.25333333333339</v>
      </c>
      <c r="S214" s="73">
        <f t="shared" si="20"/>
        <v>22.983333333333334</v>
      </c>
    </row>
    <row r="215" spans="1:20" ht="14.25" customHeight="1" x14ac:dyDescent="0.3">
      <c r="A215" s="98"/>
      <c r="B215" s="26"/>
      <c r="C215" s="26"/>
      <c r="D215" s="26"/>
      <c r="E215" s="26"/>
      <c r="F215" s="34"/>
      <c r="G215" s="73"/>
      <c r="H215" s="72"/>
      <c r="I215" s="72"/>
      <c r="J215" s="102"/>
      <c r="K215" s="74"/>
      <c r="L215" s="139"/>
      <c r="M215" s="139"/>
      <c r="N215" s="139"/>
      <c r="O215" s="139"/>
      <c r="P215" s="139"/>
      <c r="Q215" s="139"/>
      <c r="R215" s="139"/>
      <c r="S215" s="139"/>
    </row>
    <row r="216" spans="1:20" ht="14.25" customHeight="1" x14ac:dyDescent="0.3">
      <c r="A216" s="98"/>
      <c r="B216" s="26"/>
      <c r="C216" s="26"/>
      <c r="D216" s="26"/>
      <c r="E216" s="26"/>
      <c r="F216" s="34"/>
      <c r="G216" s="34"/>
      <c r="H216" s="140"/>
      <c r="I216" s="140"/>
      <c r="J216" s="102"/>
      <c r="K216" s="74"/>
      <c r="L216" s="139"/>
      <c r="M216" s="139"/>
      <c r="N216" s="139"/>
      <c r="O216" s="139"/>
      <c r="P216" s="139"/>
      <c r="Q216" s="139"/>
      <c r="R216" s="139"/>
      <c r="S216" s="139"/>
    </row>
    <row r="217" spans="1:20" ht="14.25" customHeight="1" x14ac:dyDescent="0.3">
      <c r="A217" s="141"/>
      <c r="B217" s="26" t="s">
        <v>70</v>
      </c>
      <c r="C217" s="27">
        <v>44821</v>
      </c>
      <c r="D217" s="26"/>
      <c r="E217" s="26"/>
      <c r="F217" s="26"/>
      <c r="G217" s="34"/>
      <c r="H217" s="26"/>
      <c r="I217" s="26"/>
      <c r="J217" s="26"/>
      <c r="K217" s="122"/>
      <c r="L217" s="139"/>
      <c r="M217" s="139"/>
      <c r="N217" s="139"/>
      <c r="O217" s="139"/>
      <c r="P217" s="139"/>
      <c r="Q217" s="139"/>
      <c r="R217" s="139"/>
      <c r="S217" s="139"/>
    </row>
    <row r="218" spans="1:20" ht="14.25" customHeight="1" x14ac:dyDescent="0.3">
      <c r="A218" s="29" t="s">
        <v>11</v>
      </c>
      <c r="B218" s="26" t="s">
        <v>12</v>
      </c>
      <c r="C218" s="26"/>
      <c r="D218" s="26"/>
      <c r="E218" s="26"/>
      <c r="F218" s="30" t="s">
        <v>13</v>
      </c>
      <c r="G218" s="26" t="s">
        <v>131</v>
      </c>
      <c r="H218" s="30" t="s">
        <v>15</v>
      </c>
      <c r="I218" s="30" t="s">
        <v>16</v>
      </c>
      <c r="J218" s="31" t="s">
        <v>17</v>
      </c>
      <c r="K218" s="30" t="s">
        <v>18</v>
      </c>
      <c r="L218" s="32" t="s">
        <v>19</v>
      </c>
      <c r="M218" s="32" t="s">
        <v>20</v>
      </c>
      <c r="N218" s="32" t="s">
        <v>21</v>
      </c>
      <c r="O218" s="32" t="s">
        <v>22</v>
      </c>
      <c r="P218" s="32" t="s">
        <v>23</v>
      </c>
      <c r="Q218" s="32" t="s">
        <v>24</v>
      </c>
      <c r="R218" s="32" t="s">
        <v>25</v>
      </c>
      <c r="S218" s="32" t="s">
        <v>26</v>
      </c>
    </row>
    <row r="219" spans="1:20" ht="14.25" customHeight="1" x14ac:dyDescent="0.3">
      <c r="A219" s="33"/>
      <c r="B219" s="26" t="s">
        <v>27</v>
      </c>
      <c r="C219" s="26"/>
      <c r="D219" s="26"/>
      <c r="E219" s="26"/>
      <c r="F219" s="34"/>
      <c r="G219" s="30"/>
      <c r="H219" s="34"/>
      <c r="I219" s="34"/>
      <c r="J219" s="34"/>
      <c r="K219" s="113"/>
      <c r="L219" s="139"/>
      <c r="M219" s="139"/>
      <c r="N219" s="139"/>
      <c r="O219" s="139"/>
      <c r="P219" s="139"/>
      <c r="Q219" s="139"/>
      <c r="R219" s="139"/>
      <c r="S219" s="139"/>
    </row>
    <row r="220" spans="1:20" ht="14.25" customHeight="1" x14ac:dyDescent="0.3">
      <c r="A220" s="47" t="s">
        <v>132</v>
      </c>
      <c r="B220" s="35" t="s">
        <v>162</v>
      </c>
      <c r="C220" s="35"/>
      <c r="D220" s="26"/>
      <c r="E220" s="26"/>
      <c r="F220" s="187" t="s">
        <v>241</v>
      </c>
      <c r="G220" s="49">
        <v>5</v>
      </c>
      <c r="H220" s="50">
        <v>0.08</v>
      </c>
      <c r="I220" s="45">
        <v>7.25</v>
      </c>
      <c r="J220" s="50">
        <v>0.13</v>
      </c>
      <c r="K220" s="50">
        <v>66</v>
      </c>
      <c r="L220" s="50"/>
      <c r="M220" s="50"/>
      <c r="N220" s="50">
        <v>40</v>
      </c>
      <c r="O220" s="50">
        <v>0.1</v>
      </c>
      <c r="P220" s="50">
        <v>2.4</v>
      </c>
      <c r="Q220" s="50">
        <v>3</v>
      </c>
      <c r="R220" s="50"/>
      <c r="S220" s="50">
        <v>0.02</v>
      </c>
    </row>
    <row r="221" spans="1:20" ht="14.25" customHeight="1" x14ac:dyDescent="0.3">
      <c r="A221" s="47"/>
      <c r="B221" s="35" t="s">
        <v>239</v>
      </c>
      <c r="C221" s="35"/>
      <c r="D221" s="26"/>
      <c r="E221" s="26"/>
      <c r="F221" s="48" t="s">
        <v>31</v>
      </c>
      <c r="G221" s="49">
        <v>10</v>
      </c>
      <c r="H221" s="50">
        <v>5.96</v>
      </c>
      <c r="I221" s="45">
        <v>7.22</v>
      </c>
      <c r="J221" s="50">
        <v>42.88</v>
      </c>
      <c r="K221" s="50">
        <v>261</v>
      </c>
      <c r="L221" s="50">
        <v>0.06</v>
      </c>
      <c r="M221" s="50">
        <v>0.96</v>
      </c>
      <c r="N221" s="50">
        <v>34.799999999999997</v>
      </c>
      <c r="O221" s="50"/>
      <c r="P221" s="50">
        <v>129.47</v>
      </c>
      <c r="Q221" s="50">
        <v>155.94</v>
      </c>
      <c r="R221" s="50">
        <v>36.46</v>
      </c>
      <c r="S221" s="50">
        <v>0.59</v>
      </c>
    </row>
    <row r="222" spans="1:20" ht="14.25" customHeight="1" x14ac:dyDescent="0.25">
      <c r="A222" s="51" t="s">
        <v>32</v>
      </c>
      <c r="B222" s="52" t="s">
        <v>97</v>
      </c>
      <c r="C222" s="53"/>
      <c r="D222" s="53"/>
      <c r="F222" s="54">
        <v>200</v>
      </c>
      <c r="G222" s="116"/>
      <c r="H222" s="56">
        <v>0.56999999999999995</v>
      </c>
      <c r="I222" s="56">
        <v>0.06</v>
      </c>
      <c r="J222" s="56">
        <v>30.2</v>
      </c>
      <c r="K222" s="57">
        <v>123.6</v>
      </c>
      <c r="L222" s="57">
        <v>2E-3</v>
      </c>
      <c r="M222" s="58">
        <v>1.1000000000000001</v>
      </c>
      <c r="N222" s="59"/>
      <c r="O222" s="58"/>
      <c r="P222" s="58">
        <v>15.7</v>
      </c>
      <c r="Q222" s="58">
        <v>16.3</v>
      </c>
      <c r="R222" s="58">
        <v>3.36</v>
      </c>
      <c r="S222" s="58">
        <v>0.37</v>
      </c>
    </row>
    <row r="223" spans="1:20" s="63" customFormat="1" ht="24" customHeight="1" x14ac:dyDescent="0.3">
      <c r="A223" s="60" t="s">
        <v>34</v>
      </c>
      <c r="B223" s="61" t="s">
        <v>35</v>
      </c>
      <c r="C223" s="61"/>
      <c r="D223" s="61"/>
      <c r="E223" s="61"/>
      <c r="F223" s="40">
        <v>50</v>
      </c>
      <c r="G223" s="55">
        <v>5</v>
      </c>
      <c r="H223" s="43">
        <v>7.11</v>
      </c>
      <c r="I223" s="43">
        <v>0.9</v>
      </c>
      <c r="J223" s="43">
        <v>43.5</v>
      </c>
      <c r="K223" s="62">
        <v>211.5</v>
      </c>
      <c r="L223" s="45">
        <v>0.15</v>
      </c>
      <c r="M223" s="45"/>
      <c r="N223" s="45"/>
      <c r="O223" s="45">
        <v>1.2</v>
      </c>
      <c r="P223" s="45">
        <v>20.7</v>
      </c>
      <c r="Q223" s="45">
        <v>78.3</v>
      </c>
      <c r="R223" s="45">
        <v>29.7</v>
      </c>
      <c r="S223" s="45">
        <v>1.8</v>
      </c>
    </row>
    <row r="224" spans="1:20" s="63" customFormat="1" ht="24" customHeight="1" x14ac:dyDescent="0.25">
      <c r="A224" s="51" t="s">
        <v>134</v>
      </c>
      <c r="B224" s="53" t="s">
        <v>135</v>
      </c>
      <c r="C224" s="53"/>
      <c r="D224" s="53"/>
      <c r="E224"/>
      <c r="F224" s="64">
        <v>150</v>
      </c>
      <c r="G224" s="49">
        <v>10</v>
      </c>
      <c r="H224" s="19">
        <v>1.8</v>
      </c>
      <c r="I224" s="19">
        <v>0.4</v>
      </c>
      <c r="J224" s="18">
        <v>16.2</v>
      </c>
      <c r="K224" s="20">
        <v>86</v>
      </c>
      <c r="L224" s="66">
        <v>0.08</v>
      </c>
      <c r="M224" s="67">
        <v>120</v>
      </c>
      <c r="N224" s="68"/>
      <c r="O224" s="69"/>
      <c r="P224" s="69">
        <v>68</v>
      </c>
      <c r="Q224" s="69">
        <v>46</v>
      </c>
      <c r="R224" s="69">
        <v>26</v>
      </c>
      <c r="S224" s="69">
        <v>0.6</v>
      </c>
    </row>
    <row r="225" spans="1:19" ht="17.25" customHeight="1" x14ac:dyDescent="0.3">
      <c r="A225" s="70"/>
      <c r="B225" s="71" t="s">
        <v>38</v>
      </c>
      <c r="C225" s="61"/>
      <c r="D225" s="61"/>
      <c r="E225" s="61"/>
      <c r="F225" s="73">
        <f>40+200+5+200+50+150</f>
        <v>645</v>
      </c>
      <c r="G225" s="124">
        <f>SUM(G220:G224)</f>
        <v>30</v>
      </c>
      <c r="H225" s="72">
        <f>SUM(H220:H224)</f>
        <v>15.520000000000001</v>
      </c>
      <c r="I225" s="72">
        <f>SUM(I220:I224)</f>
        <v>15.83</v>
      </c>
      <c r="J225" s="72">
        <f>SUM(J220:J224)</f>
        <v>132.91</v>
      </c>
      <c r="K225" s="72">
        <f>SUM(K220:K224)</f>
        <v>748.1</v>
      </c>
      <c r="L225" s="72">
        <f>SUM(L220:L224)</f>
        <v>0.29199999999999998</v>
      </c>
      <c r="M225" s="72">
        <f>SUM(M220:M224)</f>
        <v>122.06</v>
      </c>
      <c r="N225" s="72">
        <f>SUM(N220:N224)</f>
        <v>74.8</v>
      </c>
      <c r="O225" s="72">
        <f>SUM(O220:O224)</f>
        <v>1.3</v>
      </c>
      <c r="P225" s="72">
        <f>SUM(P220:P224)</f>
        <v>236.26999999999998</v>
      </c>
      <c r="Q225" s="72">
        <f>SUM(Q220:Q224)</f>
        <v>299.54000000000002</v>
      </c>
      <c r="R225" s="72">
        <f>SUM(R220:R224)</f>
        <v>95.52</v>
      </c>
      <c r="S225" s="72">
        <f>SUM(S220:S224)</f>
        <v>3.3800000000000003</v>
      </c>
    </row>
    <row r="226" spans="1:19" ht="14.25" customHeight="1" x14ac:dyDescent="0.3">
      <c r="A226" s="70"/>
      <c r="B226" s="71"/>
      <c r="C226" s="61"/>
      <c r="D226" s="61"/>
      <c r="E226" s="61"/>
      <c r="F226" s="40"/>
      <c r="G226" s="73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</row>
    <row r="227" spans="1:19" ht="14.25" customHeight="1" x14ac:dyDescent="0.3">
      <c r="A227" s="70"/>
      <c r="B227" s="71" t="s">
        <v>39</v>
      </c>
      <c r="C227" s="71"/>
      <c r="D227" s="71"/>
      <c r="E227" s="71"/>
      <c r="F227" s="73"/>
      <c r="G227" s="40"/>
      <c r="H227" s="72"/>
      <c r="I227" s="72"/>
      <c r="J227" s="72"/>
      <c r="K227" s="74"/>
      <c r="L227" s="142"/>
      <c r="M227" s="139"/>
      <c r="N227" s="139"/>
      <c r="O227" s="139"/>
      <c r="P227" s="139"/>
      <c r="Q227" s="139"/>
      <c r="R227" s="139"/>
      <c r="S227" s="139"/>
    </row>
    <row r="228" spans="1:19" ht="14.25" customHeight="1" x14ac:dyDescent="0.3">
      <c r="A228" s="70" t="s">
        <v>136</v>
      </c>
      <c r="B228" s="61" t="s">
        <v>101</v>
      </c>
      <c r="C228" s="61"/>
      <c r="D228" s="61"/>
      <c r="E228" s="61"/>
      <c r="F228" s="40">
        <v>100</v>
      </c>
      <c r="G228" s="49"/>
      <c r="H228" s="41">
        <v>0.08</v>
      </c>
      <c r="I228" s="41">
        <v>6.1</v>
      </c>
      <c r="J228" s="41">
        <v>5.27</v>
      </c>
      <c r="K228" s="41">
        <v>79.400000000000006</v>
      </c>
      <c r="L228" s="143">
        <v>3.3000000000000002E-2</v>
      </c>
      <c r="M228" s="144">
        <v>8.7799999999999994</v>
      </c>
      <c r="N228" s="144"/>
      <c r="O228" s="144"/>
      <c r="P228" s="144">
        <v>19.399999999999999</v>
      </c>
      <c r="Q228" s="144">
        <v>30.77</v>
      </c>
      <c r="R228" s="144">
        <v>18.2</v>
      </c>
      <c r="S228" s="144">
        <v>1.05</v>
      </c>
    </row>
    <row r="229" spans="1:19" ht="14.25" customHeight="1" x14ac:dyDescent="0.3">
      <c r="A229" s="38" t="s">
        <v>137</v>
      </c>
      <c r="B229" s="99" t="s">
        <v>138</v>
      </c>
      <c r="C229" s="83"/>
      <c r="D229" s="83"/>
      <c r="E229" s="83"/>
      <c r="F229" s="48" t="s">
        <v>44</v>
      </c>
      <c r="G229" s="49"/>
      <c r="H229" s="42">
        <v>6.08</v>
      </c>
      <c r="I229" s="42">
        <v>8.33</v>
      </c>
      <c r="J229" s="43">
        <v>11.67</v>
      </c>
      <c r="K229" s="44">
        <v>155.05000000000001</v>
      </c>
      <c r="L229" s="48">
        <v>0.06</v>
      </c>
      <c r="M229" s="48">
        <v>0.85</v>
      </c>
      <c r="N229" s="48">
        <v>21.23</v>
      </c>
      <c r="O229" s="48">
        <v>0.56000000000000005</v>
      </c>
      <c r="P229" s="48">
        <v>36.590000000000003</v>
      </c>
      <c r="Q229" s="48">
        <v>63.1</v>
      </c>
      <c r="R229" s="48">
        <v>13.72</v>
      </c>
      <c r="S229" s="48">
        <v>0.93</v>
      </c>
    </row>
    <row r="230" spans="1:19" ht="14.25" customHeight="1" x14ac:dyDescent="0.3">
      <c r="A230" s="145"/>
      <c r="B230" s="146" t="s">
        <v>213</v>
      </c>
      <c r="C230" s="147"/>
      <c r="D230" s="147"/>
      <c r="E230" s="83"/>
      <c r="F230" s="48" t="s">
        <v>47</v>
      </c>
      <c r="G230" s="49"/>
      <c r="H230" s="69">
        <v>12.65</v>
      </c>
      <c r="I230" s="69">
        <v>15.85</v>
      </c>
      <c r="J230" s="69">
        <v>10.54</v>
      </c>
      <c r="K230" s="69">
        <v>237.8</v>
      </c>
      <c r="L230" s="69">
        <v>0.05</v>
      </c>
      <c r="M230" s="69"/>
      <c r="N230" s="69">
        <v>20</v>
      </c>
      <c r="O230" s="69"/>
      <c r="P230" s="69">
        <v>9.5399999999999991</v>
      </c>
      <c r="Q230" s="69">
        <v>134.91</v>
      </c>
      <c r="R230" s="69">
        <v>24.48</v>
      </c>
      <c r="S230" s="69">
        <v>2.15</v>
      </c>
    </row>
    <row r="231" spans="1:19" ht="14.25" customHeight="1" x14ac:dyDescent="0.3">
      <c r="A231" s="70" t="s">
        <v>88</v>
      </c>
      <c r="B231" s="148" t="s">
        <v>240</v>
      </c>
      <c r="C231" s="148"/>
      <c r="D231" s="148"/>
      <c r="E231" s="61"/>
      <c r="F231" s="40">
        <v>180</v>
      </c>
      <c r="G231" s="49">
        <v>22.45</v>
      </c>
      <c r="H231" s="43">
        <v>2.79</v>
      </c>
      <c r="I231" s="43">
        <v>3.42</v>
      </c>
      <c r="J231" s="84">
        <v>6.01</v>
      </c>
      <c r="K231" s="44">
        <v>65.37</v>
      </c>
      <c r="L231" s="50">
        <v>1.7000000000000001E-2</v>
      </c>
      <c r="M231" s="50">
        <v>40.97</v>
      </c>
      <c r="N231" s="50">
        <v>16.37</v>
      </c>
      <c r="O231" s="50"/>
      <c r="P231" s="50">
        <v>7.38</v>
      </c>
      <c r="Q231" s="50">
        <v>10.08</v>
      </c>
      <c r="R231" s="50">
        <v>4.1539999999999999</v>
      </c>
      <c r="S231" s="50">
        <v>0.216</v>
      </c>
    </row>
    <row r="232" spans="1:19" ht="14.25" customHeight="1" x14ac:dyDescent="0.25">
      <c r="A232" s="85">
        <v>376</v>
      </c>
      <c r="B232" s="63" t="s">
        <v>242</v>
      </c>
      <c r="C232" s="63"/>
      <c r="D232" s="63"/>
      <c r="E232" s="63"/>
      <c r="F232" s="67">
        <v>200</v>
      </c>
      <c r="G232" s="49"/>
      <c r="H232" s="87">
        <v>7.0000000000000007E-2</v>
      </c>
      <c r="I232" s="87">
        <v>0.02</v>
      </c>
      <c r="J232" s="87">
        <v>15</v>
      </c>
      <c r="K232" s="87">
        <v>60</v>
      </c>
      <c r="L232" s="87"/>
      <c r="M232" s="87">
        <v>0.03</v>
      </c>
      <c r="N232" s="88"/>
      <c r="O232" s="88"/>
      <c r="P232" s="88">
        <v>11.1</v>
      </c>
      <c r="Q232" s="88">
        <v>2.8</v>
      </c>
      <c r="R232" s="88">
        <v>1.4</v>
      </c>
      <c r="S232" s="88">
        <v>0.28000000000000003</v>
      </c>
    </row>
    <row r="233" spans="1:19" ht="14.25" customHeight="1" x14ac:dyDescent="0.25">
      <c r="A233" s="89" t="s">
        <v>50</v>
      </c>
      <c r="B233" s="90" t="s">
        <v>51</v>
      </c>
      <c r="C233" s="90"/>
      <c r="D233" s="91"/>
      <c r="E233" s="92"/>
      <c r="F233" s="93">
        <v>50</v>
      </c>
      <c r="G233" s="149">
        <v>5</v>
      </c>
      <c r="H233" s="95">
        <v>3.95</v>
      </c>
      <c r="I233" s="95">
        <v>0.5</v>
      </c>
      <c r="J233" s="95">
        <v>24.17</v>
      </c>
      <c r="K233" s="96">
        <v>117.5</v>
      </c>
      <c r="L233" s="95">
        <v>0.09</v>
      </c>
      <c r="M233" s="58"/>
      <c r="N233" s="59"/>
      <c r="O233" s="58">
        <v>0.67</v>
      </c>
      <c r="P233" s="58">
        <v>11.5</v>
      </c>
      <c r="Q233" s="58">
        <v>43.5</v>
      </c>
      <c r="R233" s="58">
        <v>16.5</v>
      </c>
      <c r="S233" s="58">
        <v>1</v>
      </c>
    </row>
    <row r="234" spans="1:19" s="92" customFormat="1" ht="19.5" customHeight="1" x14ac:dyDescent="0.3">
      <c r="A234" s="89" t="s">
        <v>52</v>
      </c>
      <c r="B234" s="61" t="s">
        <v>53</v>
      </c>
      <c r="C234" s="61"/>
      <c r="D234" s="61"/>
      <c r="E234" s="61"/>
      <c r="F234" s="97">
        <v>50</v>
      </c>
      <c r="G234" s="149"/>
      <c r="H234" s="43">
        <v>4.95</v>
      </c>
      <c r="I234" s="43">
        <v>0.9</v>
      </c>
      <c r="J234" s="43">
        <v>29.7</v>
      </c>
      <c r="K234" s="43">
        <v>148.5</v>
      </c>
      <c r="L234" s="43">
        <v>0.13</v>
      </c>
      <c r="M234" s="43">
        <v>0</v>
      </c>
      <c r="N234" s="43"/>
      <c r="O234" s="43"/>
      <c r="P234" s="43">
        <v>21.75</v>
      </c>
      <c r="Q234" s="43">
        <v>112.5</v>
      </c>
      <c r="R234" s="43">
        <v>35.25</v>
      </c>
      <c r="S234" s="43">
        <v>2.93</v>
      </c>
    </row>
    <row r="235" spans="1:19" ht="18" customHeight="1" x14ac:dyDescent="0.3">
      <c r="A235" s="70"/>
      <c r="B235" s="71" t="s">
        <v>38</v>
      </c>
      <c r="C235" s="71"/>
      <c r="D235" s="71"/>
      <c r="E235" s="71"/>
      <c r="F235" s="73">
        <f>100+260+100+180+200+100</f>
        <v>940</v>
      </c>
      <c r="G235" s="72" t="e">
        <f>#REF!+#REF!+#REF!+G233+G231+#REF!</f>
        <v>#REF!</v>
      </c>
      <c r="H235" s="72">
        <f>SUM(H228:H234)</f>
        <v>30.57</v>
      </c>
      <c r="I235" s="72">
        <f>SUM(I228:I234)</f>
        <v>35.120000000000005</v>
      </c>
      <c r="J235" s="72">
        <f>SUM(J228:J234)</f>
        <v>102.36</v>
      </c>
      <c r="K235" s="72">
        <f>SUM(K228:K234)</f>
        <v>863.62</v>
      </c>
      <c r="L235" s="72">
        <f>SUM(L228:L234)</f>
        <v>0.38</v>
      </c>
      <c r="M235" s="72">
        <f>SUM(M228:M234)</f>
        <v>50.629999999999995</v>
      </c>
      <c r="N235" s="72">
        <f>SUM(N228:N234)</f>
        <v>57.600000000000009</v>
      </c>
      <c r="O235" s="72">
        <f>SUM(O228:O234)</f>
        <v>1.23</v>
      </c>
      <c r="P235" s="72">
        <f>SUM(P228:P234)</f>
        <v>117.25999999999999</v>
      </c>
      <c r="Q235" s="72">
        <f>SUM(Q228:Q234)</f>
        <v>397.66</v>
      </c>
      <c r="R235" s="72">
        <f>SUM(R228:R234)</f>
        <v>113.70400000000001</v>
      </c>
      <c r="S235" s="72">
        <f>SUM(S228:S234)</f>
        <v>8.5560000000000009</v>
      </c>
    </row>
    <row r="236" spans="1:19" ht="14.25" customHeight="1" x14ac:dyDescent="0.3">
      <c r="A236" s="70"/>
      <c r="B236" s="71"/>
      <c r="C236" s="71"/>
      <c r="D236" s="71" t="s">
        <v>119</v>
      </c>
      <c r="E236" s="71"/>
      <c r="F236" s="73"/>
      <c r="G236" s="73"/>
      <c r="H236" s="72"/>
      <c r="I236" s="72"/>
      <c r="J236" s="102"/>
      <c r="K236" s="74"/>
      <c r="L236" s="150"/>
      <c r="M236" s="139"/>
      <c r="N236" s="139"/>
      <c r="O236" s="139"/>
      <c r="P236" s="139"/>
      <c r="Q236" s="139"/>
      <c r="R236" s="139"/>
      <c r="S236" s="139"/>
    </row>
    <row r="237" spans="1:19" ht="14.25" customHeight="1" x14ac:dyDescent="0.3">
      <c r="A237" s="70"/>
      <c r="B237" s="71" t="s">
        <v>54</v>
      </c>
      <c r="C237" s="71"/>
      <c r="D237" s="71"/>
      <c r="E237" s="71"/>
      <c r="F237" s="73"/>
      <c r="G237" s="73"/>
      <c r="H237" s="72"/>
      <c r="I237" s="72"/>
      <c r="J237" s="102"/>
      <c r="K237" s="74"/>
      <c r="L237" s="142"/>
      <c r="M237" s="139"/>
      <c r="N237" s="139"/>
      <c r="O237" s="139"/>
      <c r="P237" s="139"/>
      <c r="Q237" s="139"/>
      <c r="R237" s="139"/>
      <c r="S237" s="139"/>
    </row>
    <row r="238" spans="1:19" ht="14.25" customHeight="1" x14ac:dyDescent="0.3">
      <c r="A238" s="98" t="s">
        <v>139</v>
      </c>
      <c r="B238" s="61" t="s">
        <v>105</v>
      </c>
      <c r="C238" s="61"/>
      <c r="D238" s="61"/>
      <c r="E238" s="61"/>
      <c r="F238" s="40">
        <v>50</v>
      </c>
      <c r="G238" s="41">
        <v>43</v>
      </c>
      <c r="H238" s="43">
        <v>3.64</v>
      </c>
      <c r="I238" s="43">
        <v>6.26</v>
      </c>
      <c r="J238" s="43">
        <v>21.96</v>
      </c>
      <c r="K238" s="44">
        <v>159</v>
      </c>
      <c r="L238" s="151">
        <v>0.06</v>
      </c>
      <c r="M238" s="42"/>
      <c r="N238" s="42"/>
      <c r="O238" s="42">
        <v>2.33</v>
      </c>
      <c r="P238" s="42">
        <v>9.9</v>
      </c>
      <c r="Q238" s="42">
        <v>35</v>
      </c>
      <c r="R238" s="42">
        <v>13.7</v>
      </c>
      <c r="S238" s="42">
        <v>0.65</v>
      </c>
    </row>
    <row r="239" spans="1:19" s="92" customFormat="1" ht="14.25" customHeight="1" x14ac:dyDescent="0.3">
      <c r="A239" s="47" t="s">
        <v>141</v>
      </c>
      <c r="B239" s="99" t="s">
        <v>167</v>
      </c>
      <c r="C239" s="99"/>
      <c r="D239" s="99"/>
      <c r="E239" s="99"/>
      <c r="F239" s="100">
        <v>200</v>
      </c>
      <c r="G239" s="41">
        <v>10</v>
      </c>
      <c r="H239" s="101">
        <v>1</v>
      </c>
      <c r="I239" s="101"/>
      <c r="J239" s="101">
        <v>20.2</v>
      </c>
      <c r="K239" s="101">
        <v>84.8</v>
      </c>
      <c r="L239" s="101">
        <v>0.02</v>
      </c>
      <c r="M239" s="101">
        <v>4</v>
      </c>
      <c r="N239" s="101"/>
      <c r="O239" s="101"/>
      <c r="P239" s="101">
        <v>14</v>
      </c>
      <c r="Q239" s="101">
        <v>14</v>
      </c>
      <c r="R239" s="101">
        <v>8</v>
      </c>
      <c r="S239" s="101">
        <v>2.8</v>
      </c>
    </row>
    <row r="240" spans="1:19" ht="15" customHeight="1" x14ac:dyDescent="0.3">
      <c r="A240" s="70"/>
      <c r="B240" s="71" t="s">
        <v>38</v>
      </c>
      <c r="C240" s="71"/>
      <c r="D240" s="71"/>
      <c r="E240" s="71"/>
      <c r="F240" s="73">
        <f>SUM(F238:F239)</f>
        <v>250</v>
      </c>
      <c r="G240" s="72">
        <f>SUM(G238:G239)</f>
        <v>53</v>
      </c>
      <c r="H240" s="72">
        <f>SUM(H238:H239)</f>
        <v>4.6400000000000006</v>
      </c>
      <c r="I240" s="72">
        <f t="shared" ref="I240:S240" si="21">SUM(I238:I239)</f>
        <v>6.26</v>
      </c>
      <c r="J240" s="72">
        <f t="shared" si="21"/>
        <v>42.16</v>
      </c>
      <c r="K240" s="72">
        <f t="shared" si="21"/>
        <v>243.8</v>
      </c>
      <c r="L240" s="72">
        <f t="shared" si="21"/>
        <v>0.08</v>
      </c>
      <c r="M240" s="72">
        <f t="shared" si="21"/>
        <v>4</v>
      </c>
      <c r="N240" s="72">
        <f t="shared" si="21"/>
        <v>0</v>
      </c>
      <c r="O240" s="72">
        <f t="shared" si="21"/>
        <v>2.33</v>
      </c>
      <c r="P240" s="72">
        <f t="shared" si="21"/>
        <v>23.9</v>
      </c>
      <c r="Q240" s="72">
        <f t="shared" si="21"/>
        <v>49</v>
      </c>
      <c r="R240" s="72">
        <f t="shared" si="21"/>
        <v>21.7</v>
      </c>
      <c r="S240" s="72">
        <f t="shared" si="21"/>
        <v>3.4499999999999997</v>
      </c>
    </row>
    <row r="241" spans="1:19" ht="14.25" customHeight="1" x14ac:dyDescent="0.3">
      <c r="A241" s="70"/>
      <c r="B241" s="71"/>
      <c r="C241" s="71"/>
      <c r="D241" s="71"/>
      <c r="E241" s="71"/>
      <c r="F241" s="73"/>
      <c r="G241" s="73"/>
      <c r="H241" s="102"/>
      <c r="I241" s="102"/>
      <c r="J241" s="102"/>
      <c r="K241" s="74"/>
      <c r="L241" s="102"/>
      <c r="M241" s="102"/>
      <c r="N241" s="102"/>
      <c r="O241" s="102"/>
      <c r="P241" s="102"/>
      <c r="Q241" s="102"/>
      <c r="R241" s="102"/>
      <c r="S241" s="102"/>
    </row>
    <row r="242" spans="1:19" ht="14.25" customHeight="1" x14ac:dyDescent="0.3">
      <c r="A242" s="70"/>
      <c r="B242" s="71" t="s">
        <v>58</v>
      </c>
      <c r="C242" s="71"/>
      <c r="D242" s="71"/>
      <c r="E242" s="71"/>
      <c r="F242" s="73"/>
      <c r="G242" s="73"/>
      <c r="H242" s="102"/>
      <c r="I242" s="102"/>
      <c r="J242" s="102"/>
      <c r="K242" s="113"/>
      <c r="L242" s="152"/>
      <c r="M242" s="139"/>
      <c r="N242" s="139"/>
      <c r="O242" s="139"/>
      <c r="P242" s="139"/>
      <c r="Q242" s="139"/>
      <c r="R242" s="139"/>
      <c r="S242" s="139"/>
    </row>
    <row r="243" spans="1:19" s="63" customFormat="1" ht="14.25" customHeight="1" x14ac:dyDescent="0.3">
      <c r="A243" s="70" t="s">
        <v>142</v>
      </c>
      <c r="B243" s="61" t="s">
        <v>216</v>
      </c>
      <c r="C243" s="61"/>
      <c r="D243" s="61"/>
      <c r="E243" s="61"/>
      <c r="F243" s="40">
        <v>100</v>
      </c>
      <c r="G243" s="49">
        <v>20</v>
      </c>
      <c r="H243" s="41">
        <v>19.36</v>
      </c>
      <c r="I243" s="41">
        <v>10.98</v>
      </c>
      <c r="J243" s="41">
        <v>4.71</v>
      </c>
      <c r="K243" s="113">
        <v>194.93</v>
      </c>
      <c r="L243" s="127">
        <v>8.8999999999999996E-2</v>
      </c>
      <c r="M243" s="37">
        <v>1.8</v>
      </c>
      <c r="N243" s="37">
        <v>30.9</v>
      </c>
      <c r="O243" s="37">
        <v>0.91</v>
      </c>
      <c r="P243" s="37">
        <v>114.34</v>
      </c>
      <c r="Q243" s="37">
        <v>271.95</v>
      </c>
      <c r="R243" s="37">
        <v>55.92</v>
      </c>
      <c r="S243" s="37">
        <v>1</v>
      </c>
    </row>
    <row r="244" spans="1:19" ht="13.5" customHeight="1" x14ac:dyDescent="0.3">
      <c r="A244" s="47">
        <v>232</v>
      </c>
      <c r="B244" s="35" t="s">
        <v>217</v>
      </c>
      <c r="C244" s="35"/>
      <c r="D244" s="26"/>
      <c r="E244" s="26"/>
      <c r="F244" s="48" t="s">
        <v>47</v>
      </c>
      <c r="G244" s="49">
        <v>40</v>
      </c>
      <c r="H244" s="119">
        <v>18.04</v>
      </c>
      <c r="I244" s="43">
        <v>9.65</v>
      </c>
      <c r="J244" s="43">
        <v>4.71</v>
      </c>
      <c r="K244" s="44">
        <v>177.76</v>
      </c>
      <c r="L244" s="50">
        <v>8.8999999999999996E-2</v>
      </c>
      <c r="M244" s="50">
        <v>1.76</v>
      </c>
      <c r="N244" s="50">
        <v>20.399999999999999</v>
      </c>
      <c r="O244" s="50">
        <v>0.89</v>
      </c>
      <c r="P244" s="50">
        <v>64.34</v>
      </c>
      <c r="Q244" s="50">
        <v>241.95</v>
      </c>
      <c r="R244" s="50">
        <v>53.17</v>
      </c>
      <c r="S244" s="50">
        <v>1.01</v>
      </c>
    </row>
    <row r="245" spans="1:19" ht="13.5" customHeight="1" x14ac:dyDescent="0.3">
      <c r="A245" s="47"/>
      <c r="B245" s="35" t="s">
        <v>62</v>
      </c>
      <c r="C245" s="35"/>
      <c r="D245" s="26"/>
      <c r="E245" s="26"/>
      <c r="F245" s="48">
        <v>180</v>
      </c>
      <c r="G245" s="49">
        <v>22.45</v>
      </c>
      <c r="H245" s="43">
        <v>2.79</v>
      </c>
      <c r="I245" s="43">
        <v>3.42</v>
      </c>
      <c r="J245" s="84">
        <v>6.01</v>
      </c>
      <c r="K245" s="44">
        <v>65.37</v>
      </c>
      <c r="L245" s="50">
        <v>1.7000000000000001E-2</v>
      </c>
      <c r="M245" s="50">
        <v>40.97</v>
      </c>
      <c r="N245" s="50">
        <v>16.37</v>
      </c>
      <c r="O245" s="50"/>
      <c r="P245" s="50">
        <v>7.38</v>
      </c>
      <c r="Q245" s="50">
        <v>10.08</v>
      </c>
      <c r="R245" s="50">
        <v>4.1539999999999999</v>
      </c>
      <c r="S245" s="50">
        <v>0.216</v>
      </c>
    </row>
    <row r="246" spans="1:19" s="92" customFormat="1" ht="14.25" customHeight="1" x14ac:dyDescent="0.3">
      <c r="A246" s="47">
        <v>348</v>
      </c>
      <c r="B246" s="99" t="s">
        <v>218</v>
      </c>
      <c r="C246" s="99"/>
      <c r="D246" s="99"/>
      <c r="E246" s="99"/>
      <c r="F246" s="122">
        <v>200</v>
      </c>
      <c r="G246" s="123">
        <v>10</v>
      </c>
      <c r="H246" s="50">
        <v>0.75</v>
      </c>
      <c r="I246" s="50">
        <v>0.06</v>
      </c>
      <c r="J246" s="50">
        <v>27.93</v>
      </c>
      <c r="K246" s="50">
        <v>115.4</v>
      </c>
      <c r="L246" s="122">
        <v>1.6E-2</v>
      </c>
      <c r="M246" s="122">
        <v>0.6</v>
      </c>
      <c r="N246" s="122"/>
      <c r="O246" s="122">
        <v>1.1000000000000001</v>
      </c>
      <c r="P246" s="122">
        <v>33.22</v>
      </c>
      <c r="Q246" s="122">
        <v>22.8</v>
      </c>
      <c r="R246" s="122">
        <v>18.16</v>
      </c>
      <c r="S246" s="122">
        <v>0.48</v>
      </c>
    </row>
    <row r="247" spans="1:19" ht="26.25" customHeight="1" x14ac:dyDescent="0.25">
      <c r="A247" s="89" t="s">
        <v>50</v>
      </c>
      <c r="B247" s="90" t="s">
        <v>51</v>
      </c>
      <c r="C247" s="90"/>
      <c r="D247" s="91"/>
      <c r="E247" s="92"/>
      <c r="F247" s="93">
        <v>50</v>
      </c>
      <c r="G247" s="111">
        <v>5</v>
      </c>
      <c r="H247" s="95">
        <v>3.95</v>
      </c>
      <c r="I247" s="95">
        <v>0.5</v>
      </c>
      <c r="J247" s="95">
        <v>24.17</v>
      </c>
      <c r="K247" s="96">
        <v>117.5</v>
      </c>
      <c r="L247" s="95">
        <v>0.09</v>
      </c>
      <c r="M247" s="58"/>
      <c r="N247" s="59"/>
      <c r="O247" s="58">
        <v>0.67</v>
      </c>
      <c r="P247" s="58">
        <v>11.5</v>
      </c>
      <c r="Q247" s="58">
        <v>43.5</v>
      </c>
      <c r="R247" s="58">
        <v>16.5</v>
      </c>
      <c r="S247" s="58">
        <v>1</v>
      </c>
    </row>
    <row r="248" spans="1:19" ht="30" customHeight="1" x14ac:dyDescent="0.3">
      <c r="A248" s="89" t="s">
        <v>52</v>
      </c>
      <c r="B248" s="61" t="s">
        <v>53</v>
      </c>
      <c r="C248" s="61"/>
      <c r="D248" s="61"/>
      <c r="E248" s="61"/>
      <c r="F248" s="97">
        <v>50</v>
      </c>
      <c r="G248" s="111"/>
      <c r="H248" s="43">
        <v>2.64</v>
      </c>
      <c r="I248" s="43">
        <v>0.48</v>
      </c>
      <c r="J248" s="43">
        <v>15.84</v>
      </c>
      <c r="K248" s="43">
        <v>79.2</v>
      </c>
      <c r="L248" s="43">
        <v>7.0000000000000007E-2</v>
      </c>
      <c r="M248" s="43">
        <v>0</v>
      </c>
      <c r="N248" s="43"/>
      <c r="O248" s="43"/>
      <c r="P248" s="43">
        <v>11.6</v>
      </c>
      <c r="Q248" s="43">
        <v>60</v>
      </c>
      <c r="R248" s="43">
        <v>18.8</v>
      </c>
      <c r="S248" s="43">
        <v>1.56</v>
      </c>
    </row>
    <row r="249" spans="1:19" ht="17.25" customHeight="1" x14ac:dyDescent="0.3">
      <c r="A249" s="70"/>
      <c r="B249" s="71" t="s">
        <v>38</v>
      </c>
      <c r="C249" s="61"/>
      <c r="D249" s="61"/>
      <c r="E249" s="61"/>
      <c r="F249" s="73">
        <f>100+100+180+200+100</f>
        <v>680</v>
      </c>
      <c r="G249" s="72">
        <f>SUM(G243:G248)</f>
        <v>97.45</v>
      </c>
      <c r="H249" s="125">
        <f>SUM(H244:H248)</f>
        <v>28.169999999999998</v>
      </c>
      <c r="I249" s="125">
        <f>SUM(I244:I248)</f>
        <v>14.110000000000001</v>
      </c>
      <c r="J249" s="125">
        <f>SUM(J244:J248)</f>
        <v>78.66</v>
      </c>
      <c r="K249" s="125">
        <f>SUM(K244:K248)</f>
        <v>555.23</v>
      </c>
      <c r="L249" s="125">
        <f>SUM(L244:L248)</f>
        <v>0.28200000000000003</v>
      </c>
      <c r="M249" s="125">
        <f>SUM(M244:M248)</f>
        <v>43.33</v>
      </c>
      <c r="N249" s="125">
        <f>SUM(N244:N248)</f>
        <v>36.769999999999996</v>
      </c>
      <c r="O249" s="125">
        <f>SUM(O244:O248)</f>
        <v>2.66</v>
      </c>
      <c r="P249" s="125">
        <f>SUM(P244:P248)</f>
        <v>128.04</v>
      </c>
      <c r="Q249" s="125">
        <f>SUM(Q244:Q248)</f>
        <v>378.33</v>
      </c>
      <c r="R249" s="125">
        <f>SUM(R244:R248)</f>
        <v>110.78399999999999</v>
      </c>
      <c r="S249" s="125">
        <f>SUM(S244:S248)</f>
        <v>4.266</v>
      </c>
    </row>
    <row r="250" spans="1:19" ht="14.25" customHeight="1" x14ac:dyDescent="0.3">
      <c r="A250" s="70"/>
      <c r="B250" s="71"/>
      <c r="C250" s="71"/>
      <c r="D250" s="71"/>
      <c r="E250" s="71"/>
      <c r="F250" s="73"/>
      <c r="G250" s="73"/>
      <c r="H250" s="102"/>
      <c r="I250" s="102"/>
      <c r="J250" s="102"/>
      <c r="K250" s="113"/>
      <c r="L250" s="152"/>
      <c r="M250" s="139"/>
      <c r="N250" s="139"/>
      <c r="O250" s="139"/>
      <c r="P250" s="139"/>
      <c r="Q250" s="139"/>
      <c r="R250" s="139"/>
      <c r="S250" s="139"/>
    </row>
    <row r="251" spans="1:19" ht="14.25" customHeight="1" x14ac:dyDescent="0.3">
      <c r="A251" s="70"/>
      <c r="B251" s="71" t="s">
        <v>64</v>
      </c>
      <c r="C251" s="71"/>
      <c r="D251" s="71"/>
      <c r="E251" s="71"/>
      <c r="F251" s="73"/>
      <c r="G251" s="73"/>
      <c r="H251" s="102"/>
      <c r="I251" s="102"/>
      <c r="J251" s="102"/>
      <c r="K251" s="113"/>
      <c r="L251" s="152"/>
      <c r="M251" s="139"/>
      <c r="N251" s="139"/>
      <c r="O251" s="139"/>
      <c r="P251" s="139"/>
      <c r="Q251" s="139"/>
      <c r="R251" s="139"/>
      <c r="S251" s="139"/>
    </row>
    <row r="252" spans="1:19" ht="14.25" customHeight="1" x14ac:dyDescent="0.3">
      <c r="A252" s="89" t="s">
        <v>65</v>
      </c>
      <c r="B252" s="52" t="s">
        <v>197</v>
      </c>
      <c r="C252" s="53"/>
      <c r="D252" s="53"/>
      <c r="F252" s="54">
        <v>50</v>
      </c>
      <c r="G252" s="41">
        <v>29.28</v>
      </c>
      <c r="H252" s="95">
        <v>1.1100000000000001</v>
      </c>
      <c r="I252" s="95">
        <v>1.41</v>
      </c>
      <c r="J252" s="56">
        <v>10.97</v>
      </c>
      <c r="K252" s="57">
        <v>61.05</v>
      </c>
      <c r="L252" s="57">
        <v>0.02</v>
      </c>
      <c r="M252" s="58"/>
      <c r="N252" s="59"/>
      <c r="O252" s="58">
        <v>0.02</v>
      </c>
      <c r="P252" s="58">
        <v>1.2</v>
      </c>
      <c r="Q252" s="58">
        <v>3.75</v>
      </c>
      <c r="R252" s="58">
        <v>1.35</v>
      </c>
      <c r="S252" s="58">
        <v>0.06</v>
      </c>
    </row>
    <row r="253" spans="1:19" ht="14.25" customHeight="1" x14ac:dyDescent="0.3">
      <c r="A253" s="47" t="s">
        <v>67</v>
      </c>
      <c r="B253" s="115" t="s">
        <v>106</v>
      </c>
      <c r="C253" s="63"/>
      <c r="F253" s="153">
        <v>180</v>
      </c>
      <c r="G253" s="95">
        <v>10</v>
      </c>
      <c r="H253" s="154">
        <v>5.4</v>
      </c>
      <c r="I253" s="154">
        <v>1.8</v>
      </c>
      <c r="J253" s="154">
        <v>7.2</v>
      </c>
      <c r="K253" s="154">
        <v>66.599999999999994</v>
      </c>
      <c r="L253" s="154">
        <v>7.0000000000000007E-2</v>
      </c>
      <c r="M253" s="154">
        <v>1.44</v>
      </c>
      <c r="N253" s="154">
        <v>36</v>
      </c>
      <c r="O253" s="154"/>
      <c r="P253" s="154">
        <v>216</v>
      </c>
      <c r="Q253" s="154">
        <v>176.4</v>
      </c>
      <c r="R253" s="154">
        <v>27</v>
      </c>
      <c r="S253" s="154">
        <v>0.18</v>
      </c>
    </row>
    <row r="254" spans="1:19" ht="14.25" customHeight="1" x14ac:dyDescent="0.3">
      <c r="A254" s="70"/>
      <c r="B254" s="71" t="s">
        <v>38</v>
      </c>
      <c r="C254" s="71"/>
      <c r="D254" s="71"/>
      <c r="E254" s="71"/>
      <c r="F254" s="73">
        <f>SUM(F252:F253)</f>
        <v>230</v>
      </c>
      <c r="G254" s="155">
        <f>SUM(G252:G253)</f>
        <v>39.28</v>
      </c>
      <c r="H254" s="102">
        <f>SUM(H252:H253)</f>
        <v>6.5100000000000007</v>
      </c>
      <c r="I254" s="102">
        <f t="shared" ref="I254:S254" si="22">SUM(I252:I253)</f>
        <v>3.21</v>
      </c>
      <c r="J254" s="102">
        <f t="shared" si="22"/>
        <v>18.170000000000002</v>
      </c>
      <c r="K254" s="102">
        <f t="shared" si="22"/>
        <v>127.64999999999999</v>
      </c>
      <c r="L254" s="102">
        <f t="shared" si="22"/>
        <v>9.0000000000000011E-2</v>
      </c>
      <c r="M254" s="102">
        <f t="shared" si="22"/>
        <v>1.44</v>
      </c>
      <c r="N254" s="102">
        <f t="shared" si="22"/>
        <v>36</v>
      </c>
      <c r="O254" s="102">
        <f t="shared" si="22"/>
        <v>0.02</v>
      </c>
      <c r="P254" s="102">
        <f t="shared" si="22"/>
        <v>217.2</v>
      </c>
      <c r="Q254" s="102">
        <f t="shared" si="22"/>
        <v>180.15</v>
      </c>
      <c r="R254" s="102">
        <f t="shared" si="22"/>
        <v>28.35</v>
      </c>
      <c r="S254" s="102">
        <f t="shared" si="22"/>
        <v>0.24</v>
      </c>
    </row>
    <row r="255" spans="1:19" ht="18.75" customHeight="1" x14ac:dyDescent="0.3">
      <c r="A255" s="70"/>
      <c r="B255" s="71" t="s">
        <v>143</v>
      </c>
      <c r="C255" s="71"/>
      <c r="D255" s="71"/>
      <c r="E255" s="71"/>
      <c r="F255" s="73">
        <f>F225+F235+F240+F249+F254</f>
        <v>2745</v>
      </c>
      <c r="G255" s="73" t="e">
        <f t="shared" ref="G255:S255" si="23">G225+G235+G240+G249+G254</f>
        <v>#REF!</v>
      </c>
      <c r="H255" s="73">
        <f t="shared" si="23"/>
        <v>85.410000000000011</v>
      </c>
      <c r="I255" s="73">
        <f t="shared" si="23"/>
        <v>74.53</v>
      </c>
      <c r="J255" s="73">
        <f t="shared" si="23"/>
        <v>374.25999999999993</v>
      </c>
      <c r="K255" s="73">
        <f t="shared" si="23"/>
        <v>2538.4</v>
      </c>
      <c r="L255" s="73">
        <f t="shared" si="23"/>
        <v>1.1239999999999999</v>
      </c>
      <c r="M255" s="73">
        <f t="shared" si="23"/>
        <v>221.45999999999998</v>
      </c>
      <c r="N255" s="73">
        <f t="shared" si="23"/>
        <v>205.17000000000002</v>
      </c>
      <c r="O255" s="73">
        <f t="shared" si="23"/>
        <v>7.54</v>
      </c>
      <c r="P255" s="73">
        <f t="shared" si="23"/>
        <v>722.66999999999985</v>
      </c>
      <c r="Q255" s="73">
        <f t="shared" si="23"/>
        <v>1304.68</v>
      </c>
      <c r="R255" s="73">
        <f t="shared" si="23"/>
        <v>370.05799999999999</v>
      </c>
      <c r="S255" s="73">
        <f t="shared" si="23"/>
        <v>19.891999999999999</v>
      </c>
    </row>
    <row r="256" spans="1:19" ht="18" customHeight="1" x14ac:dyDescent="0.3">
      <c r="G256" s="73"/>
    </row>
    <row r="257" spans="1:19" ht="18" customHeight="1" x14ac:dyDescent="0.3">
      <c r="A257" s="70"/>
      <c r="B257" s="71" t="s">
        <v>144</v>
      </c>
      <c r="C257" s="27">
        <v>44822</v>
      </c>
      <c r="D257" s="71"/>
      <c r="E257" s="71"/>
      <c r="F257" s="108"/>
      <c r="G257" s="108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</row>
    <row r="258" spans="1:19" ht="14.25" customHeight="1" x14ac:dyDescent="0.3">
      <c r="A258" s="29" t="s">
        <v>11</v>
      </c>
      <c r="B258" s="26" t="s">
        <v>12</v>
      </c>
      <c r="C258" s="26"/>
      <c r="D258" s="26"/>
      <c r="E258" s="26"/>
      <c r="F258" s="30" t="s">
        <v>13</v>
      </c>
      <c r="G258" s="30" t="s">
        <v>108</v>
      </c>
      <c r="H258" s="30" t="s">
        <v>15</v>
      </c>
      <c r="I258" s="30" t="s">
        <v>16</v>
      </c>
      <c r="J258" s="31" t="s">
        <v>17</v>
      </c>
      <c r="K258" s="30" t="s">
        <v>18</v>
      </c>
      <c r="L258" s="32" t="s">
        <v>19</v>
      </c>
      <c r="M258" s="32" t="s">
        <v>20</v>
      </c>
      <c r="N258" s="32" t="s">
        <v>21</v>
      </c>
      <c r="O258" s="32" t="s">
        <v>22</v>
      </c>
      <c r="P258" s="32" t="s">
        <v>23</v>
      </c>
      <c r="Q258" s="32" t="s">
        <v>24</v>
      </c>
      <c r="R258" s="32" t="s">
        <v>25</v>
      </c>
      <c r="S258" s="32" t="s">
        <v>26</v>
      </c>
    </row>
    <row r="259" spans="1:19" ht="22.5" customHeight="1" x14ac:dyDescent="0.3">
      <c r="A259" s="33"/>
      <c r="B259" s="26" t="s">
        <v>27</v>
      </c>
      <c r="C259" s="26"/>
      <c r="D259" s="26"/>
      <c r="E259" s="26"/>
      <c r="F259" s="34"/>
      <c r="G259" s="34"/>
      <c r="H259" s="34"/>
      <c r="I259" s="34"/>
      <c r="J259" s="34"/>
      <c r="K259" s="35"/>
      <c r="L259" s="156"/>
      <c r="M259" s="63"/>
      <c r="N259" s="63"/>
      <c r="O259" s="63"/>
      <c r="P259" s="63"/>
      <c r="Q259" s="63"/>
      <c r="R259" s="63"/>
      <c r="S259" s="63"/>
    </row>
    <row r="260" spans="1:19" ht="14.25" customHeight="1" x14ac:dyDescent="0.3">
      <c r="A260" s="38" t="s">
        <v>28</v>
      </c>
      <c r="B260" s="35" t="s">
        <v>169</v>
      </c>
      <c r="C260" s="35"/>
      <c r="D260" s="26"/>
      <c r="E260" s="39"/>
      <c r="F260" s="187" t="s">
        <v>163</v>
      </c>
      <c r="G260" s="49">
        <v>5</v>
      </c>
      <c r="H260" s="42">
        <v>6.58</v>
      </c>
      <c r="I260" s="42">
        <v>6.65</v>
      </c>
      <c r="J260" s="43"/>
      <c r="K260" s="44">
        <v>85.8</v>
      </c>
      <c r="L260" s="43">
        <v>0.02</v>
      </c>
      <c r="M260" s="45">
        <v>0.18</v>
      </c>
      <c r="N260" s="45">
        <v>52.5</v>
      </c>
      <c r="O260" s="45"/>
      <c r="P260" s="46">
        <v>250</v>
      </c>
      <c r="Q260" s="46">
        <v>150</v>
      </c>
      <c r="R260" s="46">
        <v>13.75</v>
      </c>
      <c r="S260" s="46">
        <v>0.18</v>
      </c>
    </row>
    <row r="261" spans="1:19" ht="14.25" customHeight="1" x14ac:dyDescent="0.3">
      <c r="A261" s="47" t="s">
        <v>145</v>
      </c>
      <c r="B261" s="61" t="s">
        <v>182</v>
      </c>
      <c r="C261" s="61"/>
      <c r="D261" s="61"/>
      <c r="E261" s="61"/>
      <c r="F261" s="40">
        <v>200</v>
      </c>
      <c r="G261" s="49"/>
      <c r="H261" s="43">
        <v>6.07</v>
      </c>
      <c r="I261" s="43">
        <v>7.09</v>
      </c>
      <c r="J261" s="43">
        <v>32.32</v>
      </c>
      <c r="K261" s="43">
        <v>218</v>
      </c>
      <c r="L261" s="157">
        <v>0.08</v>
      </c>
      <c r="M261" s="50">
        <v>1.17</v>
      </c>
      <c r="N261" s="50">
        <v>38</v>
      </c>
      <c r="O261" s="50">
        <v>0.5</v>
      </c>
      <c r="P261" s="50">
        <v>132.57</v>
      </c>
      <c r="Q261" s="50">
        <v>116.69</v>
      </c>
      <c r="R261" s="50">
        <v>20.3</v>
      </c>
      <c r="S261" s="50">
        <v>0.46</v>
      </c>
    </row>
    <row r="262" spans="1:19" ht="14.25" customHeight="1" x14ac:dyDescent="0.25">
      <c r="A262" s="85" t="s">
        <v>146</v>
      </c>
      <c r="B262" s="63" t="s">
        <v>33</v>
      </c>
      <c r="C262" s="63"/>
      <c r="D262" s="63"/>
      <c r="E262" s="63"/>
      <c r="F262" s="67">
        <v>200</v>
      </c>
      <c r="G262" s="86"/>
      <c r="H262" s="87">
        <f>20.39*0.2</f>
        <v>4.0780000000000003</v>
      </c>
      <c r="I262" s="87">
        <f>17.72*0.2</f>
        <v>3.544</v>
      </c>
      <c r="J262" s="87">
        <f>87.89*0.2</f>
        <v>17.577999999999999</v>
      </c>
      <c r="K262" s="87">
        <f>593*0.2</f>
        <v>118.60000000000001</v>
      </c>
      <c r="L262" s="87">
        <f>0.28*0.2</f>
        <v>5.6000000000000008E-2</v>
      </c>
      <c r="M262" s="87">
        <f>7.94*0.2</f>
        <v>1.5880000000000001</v>
      </c>
      <c r="N262" s="88">
        <f>122*0.2</f>
        <v>24.400000000000002</v>
      </c>
      <c r="O262" s="88">
        <v>0.11</v>
      </c>
      <c r="P262" s="88">
        <f>761.1*0.2</f>
        <v>152.22</v>
      </c>
      <c r="Q262" s="88">
        <f>622.8*0.2</f>
        <v>124.56</v>
      </c>
      <c r="R262" s="88">
        <f>106.7*0.2</f>
        <v>21.340000000000003</v>
      </c>
      <c r="S262" s="88">
        <f>2.39*0.2</f>
        <v>0.47800000000000004</v>
      </c>
    </row>
    <row r="263" spans="1:19" ht="14.25" customHeight="1" x14ac:dyDescent="0.3">
      <c r="A263" s="60" t="s">
        <v>34</v>
      </c>
      <c r="B263" s="61" t="s">
        <v>35</v>
      </c>
      <c r="C263" s="61"/>
      <c r="D263" s="61"/>
      <c r="E263" s="61"/>
      <c r="F263" s="40">
        <v>50</v>
      </c>
      <c r="G263" s="49">
        <v>5</v>
      </c>
      <c r="H263" s="43">
        <v>7.11</v>
      </c>
      <c r="I263" s="43">
        <v>0.9</v>
      </c>
      <c r="J263" s="43">
        <v>43.5</v>
      </c>
      <c r="K263" s="62">
        <v>211.5</v>
      </c>
      <c r="L263" s="45">
        <v>0.15</v>
      </c>
      <c r="M263" s="45"/>
      <c r="N263" s="45"/>
      <c r="O263" s="45">
        <v>1.2</v>
      </c>
      <c r="P263" s="45">
        <v>20.7</v>
      </c>
      <c r="Q263" s="45">
        <v>78.3</v>
      </c>
      <c r="R263" s="45">
        <v>29.7</v>
      </c>
      <c r="S263" s="45">
        <v>1.8</v>
      </c>
    </row>
    <row r="264" spans="1:19" ht="14.25" customHeight="1" x14ac:dyDescent="0.25">
      <c r="A264" s="51" t="s">
        <v>36</v>
      </c>
      <c r="B264" s="53" t="s">
        <v>135</v>
      </c>
      <c r="C264" s="53"/>
      <c r="D264" s="53"/>
      <c r="F264" s="64">
        <v>150</v>
      </c>
      <c r="G264" s="65">
        <v>10</v>
      </c>
      <c r="H264" s="19">
        <v>0.8</v>
      </c>
      <c r="I264" s="19">
        <v>0.8</v>
      </c>
      <c r="J264" s="18">
        <v>19.600000000000001</v>
      </c>
      <c r="K264" s="20">
        <v>64</v>
      </c>
      <c r="L264" s="66">
        <v>0.06</v>
      </c>
      <c r="M264" s="67">
        <v>20</v>
      </c>
      <c r="N264" s="68"/>
      <c r="O264" s="69">
        <v>0.4</v>
      </c>
      <c r="P264" s="69">
        <v>32</v>
      </c>
      <c r="Q264" s="69">
        <v>22</v>
      </c>
      <c r="R264" s="69">
        <v>18</v>
      </c>
      <c r="S264" s="69">
        <v>4.4000000000000004</v>
      </c>
    </row>
    <row r="265" spans="1:19" ht="14.25" customHeight="1" x14ac:dyDescent="0.3">
      <c r="A265" s="70"/>
      <c r="B265" s="71" t="s">
        <v>38</v>
      </c>
      <c r="C265" s="61"/>
      <c r="D265" s="61"/>
      <c r="E265" s="61"/>
      <c r="F265" s="73">
        <v>625</v>
      </c>
      <c r="G265" s="72">
        <f>SUM(G260:G264)</f>
        <v>20</v>
      </c>
      <c r="H265" s="72">
        <f>SUM(H260:H264)</f>
        <v>24.638000000000002</v>
      </c>
      <c r="I265" s="72">
        <f>SUM(I260:I264)</f>
        <v>18.983999999999998</v>
      </c>
      <c r="J265" s="72">
        <f>SUM(J260:J264)</f>
        <v>112.99799999999999</v>
      </c>
      <c r="K265" s="72">
        <f>SUM(K260:K264)</f>
        <v>697.90000000000009</v>
      </c>
      <c r="L265" s="72">
        <f>SUM(L260:L264)</f>
        <v>0.36600000000000005</v>
      </c>
      <c r="M265" s="72">
        <f>SUM(M260:M264)</f>
        <v>22.937999999999999</v>
      </c>
      <c r="N265" s="72">
        <f>SUM(N260:N264)</f>
        <v>114.9</v>
      </c>
      <c r="O265" s="72">
        <f>SUM(O260:O264)</f>
        <v>2.21</v>
      </c>
      <c r="P265" s="72">
        <f>SUM(P260:P264)</f>
        <v>587.49</v>
      </c>
      <c r="Q265" s="72">
        <f>SUM(Q260:Q264)</f>
        <v>491.55</v>
      </c>
      <c r="R265" s="72">
        <f>SUM(R260:R264)</f>
        <v>103.09</v>
      </c>
      <c r="S265" s="72">
        <f>SUM(S260:S264)</f>
        <v>7.3180000000000005</v>
      </c>
    </row>
    <row r="266" spans="1:19" ht="14.25" customHeight="1" x14ac:dyDescent="0.3">
      <c r="A266" s="70"/>
      <c r="B266" s="71"/>
      <c r="C266" s="61"/>
      <c r="D266" s="61"/>
      <c r="E266" s="61"/>
      <c r="F266" s="40"/>
      <c r="G266" s="40"/>
      <c r="H266" s="72"/>
      <c r="I266" s="72"/>
      <c r="J266" s="72"/>
      <c r="K266" s="74"/>
      <c r="L266" s="109"/>
      <c r="M266" s="109"/>
      <c r="N266" s="109"/>
      <c r="O266" s="109"/>
      <c r="P266" s="36"/>
      <c r="Q266" s="36"/>
      <c r="R266" s="109"/>
      <c r="S266" s="109"/>
    </row>
    <row r="267" spans="1:19" ht="14.25" customHeight="1" x14ac:dyDescent="0.3">
      <c r="A267" s="70"/>
      <c r="B267" s="71" t="s">
        <v>39</v>
      </c>
      <c r="C267" s="71"/>
      <c r="D267" s="71"/>
      <c r="E267" s="71"/>
      <c r="F267" s="73"/>
      <c r="G267" s="73"/>
      <c r="H267" s="72"/>
      <c r="I267" s="72"/>
      <c r="J267" s="72"/>
      <c r="K267" s="74"/>
      <c r="L267" s="158"/>
      <c r="M267" s="159"/>
      <c r="N267" s="159"/>
      <c r="O267" s="159"/>
      <c r="P267" s="159"/>
      <c r="Q267" s="159"/>
      <c r="R267" s="159"/>
      <c r="S267" s="159"/>
    </row>
    <row r="268" spans="1:19" ht="14.25" customHeight="1" x14ac:dyDescent="0.3">
      <c r="A268" s="114">
        <v>71</v>
      </c>
      <c r="B268" s="115" t="s">
        <v>219</v>
      </c>
      <c r="C268" s="63"/>
      <c r="D268" s="63"/>
      <c r="E268" s="63"/>
      <c r="F268" s="69">
        <v>100</v>
      </c>
      <c r="G268" s="116">
        <v>25</v>
      </c>
      <c r="H268" s="69">
        <v>1.1000000000000001</v>
      </c>
      <c r="I268" s="69">
        <v>0.2</v>
      </c>
      <c r="J268" s="69">
        <v>3.8</v>
      </c>
      <c r="K268" s="69">
        <v>22</v>
      </c>
      <c r="L268" s="69">
        <v>0.06</v>
      </c>
      <c r="M268" s="69">
        <v>17.5</v>
      </c>
      <c r="N268" s="69"/>
      <c r="O268" s="69">
        <v>0.7</v>
      </c>
      <c r="P268" s="69">
        <v>14</v>
      </c>
      <c r="Q268" s="69">
        <v>26</v>
      </c>
      <c r="R268" s="69">
        <v>20</v>
      </c>
      <c r="S268" s="69">
        <v>0.9</v>
      </c>
    </row>
    <row r="269" spans="1:19" ht="14.25" customHeight="1" x14ac:dyDescent="0.3">
      <c r="A269" s="114"/>
      <c r="B269" s="115" t="s">
        <v>243</v>
      </c>
      <c r="C269" s="63"/>
      <c r="D269" s="63"/>
      <c r="E269" s="63"/>
      <c r="F269" s="69" t="s">
        <v>44</v>
      </c>
      <c r="G269" s="116">
        <v>25</v>
      </c>
      <c r="H269" s="69">
        <v>7.23</v>
      </c>
      <c r="I269" s="69">
        <v>5.13</v>
      </c>
      <c r="J269" s="69">
        <v>22.3</v>
      </c>
      <c r="K269" s="69">
        <v>180.75</v>
      </c>
      <c r="L269" s="69">
        <v>0.15</v>
      </c>
      <c r="M269" s="69">
        <v>9.5500000000000007</v>
      </c>
      <c r="N269" s="69">
        <v>5.88</v>
      </c>
      <c r="O269" s="69">
        <v>1.65</v>
      </c>
      <c r="P269" s="69">
        <v>36.85</v>
      </c>
      <c r="Q269" s="69">
        <v>108.43</v>
      </c>
      <c r="R269" s="69">
        <v>37.200000000000003</v>
      </c>
      <c r="S269" s="69">
        <v>1.4</v>
      </c>
    </row>
    <row r="270" spans="1:19" ht="17.25" customHeight="1" x14ac:dyDescent="0.3">
      <c r="A270" s="160"/>
      <c r="B270" s="35" t="s">
        <v>221</v>
      </c>
      <c r="C270" s="35"/>
      <c r="D270" s="26"/>
      <c r="E270" s="26"/>
      <c r="F270" s="48" t="s">
        <v>47</v>
      </c>
      <c r="G270" s="49">
        <v>45</v>
      </c>
      <c r="H270" s="119">
        <v>18.04</v>
      </c>
      <c r="I270" s="43">
        <v>9.65</v>
      </c>
      <c r="J270" s="43">
        <v>4.71</v>
      </c>
      <c r="K270" s="44">
        <v>177.76</v>
      </c>
      <c r="L270" s="50">
        <v>8.8999999999999996E-2</v>
      </c>
      <c r="M270" s="50">
        <v>1.76</v>
      </c>
      <c r="N270" s="50">
        <v>20.399999999999999</v>
      </c>
      <c r="O270" s="50">
        <v>0.89</v>
      </c>
      <c r="P270" s="50">
        <v>64.34</v>
      </c>
      <c r="Q270" s="50">
        <v>241.95</v>
      </c>
      <c r="R270" s="50">
        <v>53.17</v>
      </c>
      <c r="S270" s="50">
        <v>1.01</v>
      </c>
    </row>
    <row r="271" spans="1:19" ht="17.25" customHeight="1" x14ac:dyDescent="0.25">
      <c r="A271" s="51" t="s">
        <v>147</v>
      </c>
      <c r="B271" s="161" t="s">
        <v>127</v>
      </c>
      <c r="C271" s="128"/>
      <c r="D271" s="128"/>
      <c r="F271" s="66">
        <v>180</v>
      </c>
      <c r="G271" s="162">
        <v>22.45</v>
      </c>
      <c r="H271" s="129">
        <v>6.84</v>
      </c>
      <c r="I271" s="129">
        <v>0.84</v>
      </c>
      <c r="J271" s="129">
        <v>38.299999999999997</v>
      </c>
      <c r="K271" s="130">
        <v>187.2</v>
      </c>
      <c r="L271" s="87">
        <v>7.0000000000000007E-2</v>
      </c>
      <c r="M271" s="87"/>
      <c r="N271" s="87"/>
      <c r="O271" s="87">
        <v>0.96</v>
      </c>
      <c r="P271" s="87">
        <v>13.44</v>
      </c>
      <c r="Q271" s="87">
        <v>44.6</v>
      </c>
      <c r="R271" s="87">
        <v>10.34</v>
      </c>
      <c r="S271" s="87">
        <v>1.02</v>
      </c>
    </row>
    <row r="272" spans="1:19" ht="17.25" customHeight="1" x14ac:dyDescent="0.25">
      <c r="A272" s="85">
        <v>376</v>
      </c>
      <c r="B272" s="63" t="s">
        <v>186</v>
      </c>
      <c r="C272" s="63"/>
      <c r="D272" s="63"/>
      <c r="E272" s="63"/>
      <c r="F272" s="67">
        <v>200</v>
      </c>
      <c r="G272" s="86">
        <v>10</v>
      </c>
      <c r="H272" s="87">
        <v>7.0000000000000007E-2</v>
      </c>
      <c r="I272" s="87">
        <v>0.02</v>
      </c>
      <c r="J272" s="87">
        <v>15</v>
      </c>
      <c r="K272" s="87">
        <v>60</v>
      </c>
      <c r="L272" s="87"/>
      <c r="M272" s="87">
        <v>0.03</v>
      </c>
      <c r="N272" s="88"/>
      <c r="O272" s="88"/>
      <c r="P272" s="88">
        <v>11.1</v>
      </c>
      <c r="Q272" s="88">
        <v>2.8</v>
      </c>
      <c r="R272" s="88">
        <v>1.4</v>
      </c>
      <c r="S272" s="88">
        <v>0.28000000000000003</v>
      </c>
    </row>
    <row r="273" spans="1:19" ht="17.25" customHeight="1" x14ac:dyDescent="0.25">
      <c r="A273" s="89" t="s">
        <v>50</v>
      </c>
      <c r="B273" s="90" t="s">
        <v>51</v>
      </c>
      <c r="C273" s="90"/>
      <c r="D273" s="91"/>
      <c r="E273" s="92"/>
      <c r="F273" s="93">
        <v>50</v>
      </c>
      <c r="G273" s="94">
        <v>5</v>
      </c>
      <c r="H273" s="95">
        <v>3.95</v>
      </c>
      <c r="I273" s="95">
        <v>0.5</v>
      </c>
      <c r="J273" s="95">
        <v>24.17</v>
      </c>
      <c r="K273" s="96">
        <v>117.5</v>
      </c>
      <c r="L273" s="95">
        <v>0.09</v>
      </c>
      <c r="M273" s="58"/>
      <c r="N273" s="59"/>
      <c r="O273" s="58">
        <v>0.67</v>
      </c>
      <c r="P273" s="58">
        <v>11.5</v>
      </c>
      <c r="Q273" s="58">
        <v>43.5</v>
      </c>
      <c r="R273" s="58">
        <v>16.5</v>
      </c>
      <c r="S273" s="58">
        <v>1</v>
      </c>
    </row>
    <row r="274" spans="1:19" ht="21.6" x14ac:dyDescent="0.3">
      <c r="A274" s="89" t="s">
        <v>52</v>
      </c>
      <c r="B274" s="61" t="s">
        <v>148</v>
      </c>
      <c r="C274" s="61"/>
      <c r="D274" s="61"/>
      <c r="E274" s="61"/>
      <c r="F274" s="97">
        <v>50</v>
      </c>
      <c r="G274" s="94"/>
      <c r="H274" s="43">
        <v>4.95</v>
      </c>
      <c r="I274" s="43">
        <v>0.9</v>
      </c>
      <c r="J274" s="43">
        <v>29.7</v>
      </c>
      <c r="K274" s="43">
        <v>148.5</v>
      </c>
      <c r="L274" s="43">
        <v>0.13</v>
      </c>
      <c r="M274" s="43">
        <v>0</v>
      </c>
      <c r="N274" s="43"/>
      <c r="O274" s="43"/>
      <c r="P274" s="43">
        <v>21.75</v>
      </c>
      <c r="Q274" s="43">
        <v>112.5</v>
      </c>
      <c r="R274" s="43">
        <v>35.25</v>
      </c>
      <c r="S274" s="43">
        <v>2.93</v>
      </c>
    </row>
    <row r="275" spans="1:19" ht="14.4" x14ac:dyDescent="0.3">
      <c r="A275" s="70"/>
      <c r="B275" s="71" t="s">
        <v>38</v>
      </c>
      <c r="C275" s="71"/>
      <c r="D275" s="71"/>
      <c r="E275" s="71"/>
      <c r="F275" s="73">
        <f>100+260+100+180+200+100</f>
        <v>940</v>
      </c>
      <c r="G275" s="72">
        <f>SUM(G268:G274)</f>
        <v>132.44999999999999</v>
      </c>
      <c r="H275" s="72">
        <f>SUM(H268:H274)</f>
        <v>42.18</v>
      </c>
      <c r="I275" s="72">
        <f t="shared" ref="I275:S275" si="24">SUM(I268:I274)</f>
        <v>17.239999999999998</v>
      </c>
      <c r="J275" s="72">
        <f t="shared" si="24"/>
        <v>137.97999999999999</v>
      </c>
      <c r="K275" s="72">
        <f t="shared" si="24"/>
        <v>893.71</v>
      </c>
      <c r="L275" s="72">
        <f t="shared" si="24"/>
        <v>0.58899999999999997</v>
      </c>
      <c r="M275" s="72">
        <f t="shared" si="24"/>
        <v>28.840000000000003</v>
      </c>
      <c r="N275" s="72">
        <f t="shared" si="24"/>
        <v>26.279999999999998</v>
      </c>
      <c r="O275" s="72">
        <f t="shared" si="24"/>
        <v>4.8699999999999992</v>
      </c>
      <c r="P275" s="72">
        <f t="shared" si="24"/>
        <v>172.98</v>
      </c>
      <c r="Q275" s="72">
        <f t="shared" si="24"/>
        <v>579.78</v>
      </c>
      <c r="R275" s="72">
        <f t="shared" si="24"/>
        <v>173.86</v>
      </c>
      <c r="S275" s="72">
        <f t="shared" si="24"/>
        <v>8.5400000000000009</v>
      </c>
    </row>
    <row r="276" spans="1:19" ht="14.4" x14ac:dyDescent="0.3">
      <c r="A276" s="70"/>
      <c r="B276" s="71"/>
      <c r="C276" s="71"/>
      <c r="D276" s="71"/>
      <c r="E276" s="71"/>
      <c r="F276" s="73"/>
      <c r="G276" s="73"/>
      <c r="H276" s="72"/>
      <c r="I276" s="72"/>
      <c r="J276" s="102"/>
      <c r="K276" s="74"/>
      <c r="L276" s="163"/>
      <c r="M276" s="163"/>
      <c r="N276" s="163"/>
      <c r="O276" s="163"/>
      <c r="P276" s="163"/>
      <c r="Q276" s="163"/>
      <c r="R276" s="163"/>
      <c r="S276" s="163"/>
    </row>
    <row r="277" spans="1:19" ht="14.4" x14ac:dyDescent="0.3">
      <c r="A277" s="70"/>
      <c r="B277" s="71" t="s">
        <v>54</v>
      </c>
      <c r="C277" s="71"/>
      <c r="D277" s="71"/>
      <c r="E277" s="71"/>
      <c r="F277" s="73"/>
      <c r="G277" s="73"/>
      <c r="H277" s="72"/>
      <c r="I277" s="72"/>
      <c r="J277" s="72"/>
      <c r="K277" s="74"/>
      <c r="L277" s="37"/>
      <c r="M277" s="37"/>
      <c r="N277" s="37"/>
      <c r="O277" s="37"/>
      <c r="P277" s="37"/>
      <c r="Q277" s="37"/>
      <c r="R277" s="37"/>
      <c r="S277" s="37"/>
    </row>
    <row r="278" spans="1:19" ht="14.4" x14ac:dyDescent="0.3">
      <c r="A278" s="98" t="s">
        <v>149</v>
      </c>
      <c r="B278" s="61" t="s">
        <v>222</v>
      </c>
      <c r="C278" s="61"/>
      <c r="D278" s="61"/>
      <c r="E278" s="61"/>
      <c r="F278" s="40">
        <v>50</v>
      </c>
      <c r="G278" s="41">
        <v>43</v>
      </c>
      <c r="H278" s="43">
        <v>3.8</v>
      </c>
      <c r="I278" s="43">
        <v>6.6</v>
      </c>
      <c r="J278" s="43">
        <v>30.5</v>
      </c>
      <c r="K278" s="44">
        <v>197</v>
      </c>
      <c r="L278" s="151">
        <v>0.12</v>
      </c>
      <c r="M278" s="42"/>
      <c r="N278" s="42">
        <v>19</v>
      </c>
      <c r="O278" s="42">
        <v>4</v>
      </c>
      <c r="P278" s="42">
        <v>32</v>
      </c>
      <c r="Q278" s="42">
        <v>88</v>
      </c>
      <c r="R278" s="42">
        <v>12</v>
      </c>
      <c r="S278" s="42">
        <v>1.2</v>
      </c>
    </row>
    <row r="279" spans="1:19" ht="14.4" x14ac:dyDescent="0.3">
      <c r="A279" s="47" t="s">
        <v>141</v>
      </c>
      <c r="B279" s="99" t="s">
        <v>57</v>
      </c>
      <c r="C279" s="99"/>
      <c r="D279" s="99"/>
      <c r="E279" s="99"/>
      <c r="F279" s="100">
        <v>200</v>
      </c>
      <c r="G279" s="41">
        <v>10</v>
      </c>
      <c r="H279" s="101">
        <v>1</v>
      </c>
      <c r="I279" s="101"/>
      <c r="J279" s="101">
        <v>20.2</v>
      </c>
      <c r="K279" s="101">
        <v>84.8</v>
      </c>
      <c r="L279" s="101">
        <v>0.02</v>
      </c>
      <c r="M279" s="101">
        <v>4</v>
      </c>
      <c r="N279" s="101"/>
      <c r="O279" s="101"/>
      <c r="P279" s="101">
        <v>14</v>
      </c>
      <c r="Q279" s="101">
        <v>14</v>
      </c>
      <c r="R279" s="101">
        <v>8</v>
      </c>
      <c r="S279" s="101">
        <v>2.8</v>
      </c>
    </row>
    <row r="280" spans="1:19" ht="14.4" x14ac:dyDescent="0.3">
      <c r="A280" s="70"/>
      <c r="B280" s="71" t="s">
        <v>38</v>
      </c>
      <c r="C280" s="71"/>
      <c r="D280" s="71"/>
      <c r="E280" s="71"/>
      <c r="F280" s="73">
        <f>SUM(F278:F279)</f>
        <v>250</v>
      </c>
      <c r="G280" s="72">
        <f>SUM(G278:G279)</f>
        <v>53</v>
      </c>
      <c r="H280" s="72">
        <f>SUM(H278:H279)</f>
        <v>4.8</v>
      </c>
      <c r="I280" s="72">
        <f t="shared" ref="I280:S280" si="25">SUM(I278:I279)</f>
        <v>6.6</v>
      </c>
      <c r="J280" s="72">
        <f t="shared" si="25"/>
        <v>50.7</v>
      </c>
      <c r="K280" s="72">
        <f t="shared" si="25"/>
        <v>281.8</v>
      </c>
      <c r="L280" s="72">
        <f t="shared" si="25"/>
        <v>0.13999999999999999</v>
      </c>
      <c r="M280" s="72">
        <f t="shared" si="25"/>
        <v>4</v>
      </c>
      <c r="N280" s="72">
        <f t="shared" si="25"/>
        <v>19</v>
      </c>
      <c r="O280" s="72">
        <f t="shared" si="25"/>
        <v>4</v>
      </c>
      <c r="P280" s="72">
        <f t="shared" si="25"/>
        <v>46</v>
      </c>
      <c r="Q280" s="72">
        <f t="shared" si="25"/>
        <v>102</v>
      </c>
      <c r="R280" s="72">
        <f t="shared" si="25"/>
        <v>20</v>
      </c>
      <c r="S280" s="72">
        <f t="shared" si="25"/>
        <v>4</v>
      </c>
    </row>
    <row r="281" spans="1:19" ht="14.4" x14ac:dyDescent="0.3">
      <c r="A281" s="70"/>
      <c r="B281" s="71"/>
      <c r="C281" s="71"/>
      <c r="D281" s="71"/>
      <c r="E281" s="71"/>
      <c r="F281" s="73"/>
      <c r="G281" s="73"/>
      <c r="H281" s="72"/>
      <c r="I281" s="72"/>
      <c r="J281" s="102"/>
      <c r="K281" s="74"/>
      <c r="L281" s="50"/>
      <c r="M281" s="50"/>
      <c r="N281" s="50"/>
      <c r="O281" s="50"/>
      <c r="P281" s="50"/>
      <c r="Q281" s="50"/>
      <c r="R281" s="50"/>
      <c r="S281" s="50"/>
    </row>
    <row r="282" spans="1:19" ht="14.4" x14ac:dyDescent="0.3">
      <c r="A282" s="70"/>
      <c r="B282" s="71" t="s">
        <v>58</v>
      </c>
      <c r="C282" s="71"/>
      <c r="D282" s="71"/>
      <c r="E282" s="71"/>
      <c r="F282" s="73"/>
      <c r="G282" s="73"/>
      <c r="H282" s="72"/>
      <c r="I282" s="72"/>
      <c r="J282" s="102"/>
      <c r="K282" s="74"/>
      <c r="L282" s="50"/>
      <c r="M282" s="50"/>
      <c r="N282" s="50"/>
      <c r="O282" s="50"/>
      <c r="P282" s="50"/>
      <c r="Q282" s="50"/>
      <c r="R282" s="50"/>
      <c r="S282" s="50"/>
    </row>
    <row r="283" spans="1:19" ht="14.4" x14ac:dyDescent="0.3">
      <c r="A283" s="133">
        <v>24</v>
      </c>
      <c r="B283" s="76" t="s">
        <v>152</v>
      </c>
      <c r="C283" s="164"/>
      <c r="D283" s="165"/>
      <c r="E283" s="164"/>
      <c r="F283" s="77">
        <v>100</v>
      </c>
      <c r="G283" s="78"/>
      <c r="H283" s="77">
        <v>1.03</v>
      </c>
      <c r="I283" s="77">
        <v>5.17</v>
      </c>
      <c r="J283" s="77">
        <v>3.22</v>
      </c>
      <c r="K283" s="166">
        <v>63.8</v>
      </c>
      <c r="L283" s="166">
        <v>0.05</v>
      </c>
      <c r="M283" s="77">
        <v>16.89</v>
      </c>
      <c r="N283" s="167"/>
      <c r="O283" s="77">
        <v>2.7</v>
      </c>
      <c r="P283" s="77">
        <v>24.65</v>
      </c>
      <c r="Q283" s="77">
        <v>32.049999999999997</v>
      </c>
      <c r="R283" s="77">
        <v>20.329999999999998</v>
      </c>
      <c r="S283" s="77">
        <v>0.79</v>
      </c>
    </row>
    <row r="284" spans="1:19" ht="14.4" x14ac:dyDescent="0.3">
      <c r="A284" s="47" t="s">
        <v>153</v>
      </c>
      <c r="B284" s="35" t="s">
        <v>244</v>
      </c>
      <c r="C284" s="35"/>
      <c r="D284" s="83"/>
      <c r="E284" s="83"/>
      <c r="F284" s="48" t="s">
        <v>47</v>
      </c>
      <c r="G284" s="49">
        <v>40</v>
      </c>
      <c r="H284" s="50">
        <v>19.86</v>
      </c>
      <c r="I284" s="50">
        <v>5.8</v>
      </c>
      <c r="J284" s="50">
        <v>7.6</v>
      </c>
      <c r="K284" s="50">
        <v>86</v>
      </c>
      <c r="L284" s="50">
        <v>0.08</v>
      </c>
      <c r="M284" s="50">
        <v>5.46</v>
      </c>
      <c r="N284" s="50">
        <v>11.46</v>
      </c>
      <c r="O284" s="50">
        <v>5.38</v>
      </c>
      <c r="P284" s="50">
        <v>55.23</v>
      </c>
      <c r="Q284" s="50">
        <v>245.22</v>
      </c>
      <c r="R284" s="50">
        <v>55.68</v>
      </c>
      <c r="S284" s="50">
        <v>0.97</v>
      </c>
    </row>
    <row r="285" spans="1:19" ht="14.4" x14ac:dyDescent="0.3">
      <c r="A285" s="38"/>
      <c r="B285" s="61" t="s">
        <v>245</v>
      </c>
      <c r="C285" s="61"/>
      <c r="D285" s="83"/>
      <c r="E285" s="83"/>
      <c r="F285" s="48">
        <v>180</v>
      </c>
      <c r="G285" s="49"/>
      <c r="H285" s="129">
        <v>6.84</v>
      </c>
      <c r="I285" s="129">
        <v>0.84</v>
      </c>
      <c r="J285" s="129">
        <v>38.299999999999997</v>
      </c>
      <c r="K285" s="130">
        <v>187.2</v>
      </c>
      <c r="L285" s="87">
        <v>7.0000000000000007E-2</v>
      </c>
      <c r="M285" s="87"/>
      <c r="N285" s="87"/>
      <c r="O285" s="87">
        <v>0.96</v>
      </c>
      <c r="P285" s="87">
        <v>13.44</v>
      </c>
      <c r="Q285" s="87">
        <v>44.6</v>
      </c>
      <c r="R285" s="87">
        <v>10.34</v>
      </c>
      <c r="S285" s="87">
        <v>1.02</v>
      </c>
    </row>
    <row r="286" spans="1:19" ht="13.2" customHeight="1" x14ac:dyDescent="0.25">
      <c r="A286" s="85">
        <v>376</v>
      </c>
      <c r="B286" s="63" t="s">
        <v>49</v>
      </c>
      <c r="C286" s="63"/>
      <c r="D286" s="63"/>
      <c r="E286" s="63"/>
      <c r="F286" s="67">
        <v>200</v>
      </c>
      <c r="G286" s="123"/>
      <c r="H286" s="87">
        <v>7.0000000000000007E-2</v>
      </c>
      <c r="I286" s="87">
        <v>0.02</v>
      </c>
      <c r="J286" s="87">
        <v>15</v>
      </c>
      <c r="K286" s="87">
        <v>60</v>
      </c>
      <c r="L286" s="87"/>
      <c r="M286" s="87">
        <v>0.03</v>
      </c>
      <c r="N286" s="88"/>
      <c r="O286" s="88"/>
      <c r="P286" s="88">
        <v>11.1</v>
      </c>
      <c r="Q286" s="88">
        <v>2.8</v>
      </c>
      <c r="R286" s="88">
        <v>1.4</v>
      </c>
      <c r="S286" s="88">
        <v>0.28000000000000003</v>
      </c>
    </row>
    <row r="287" spans="1:19" ht="21" x14ac:dyDescent="0.25">
      <c r="A287" s="89" t="s">
        <v>50</v>
      </c>
      <c r="B287" s="90" t="s">
        <v>51</v>
      </c>
      <c r="C287" s="90"/>
      <c r="D287" s="91"/>
      <c r="E287" s="92"/>
      <c r="F287" s="93">
        <v>50</v>
      </c>
      <c r="G287" s="94">
        <v>5</v>
      </c>
      <c r="H287" s="95">
        <v>3.95</v>
      </c>
      <c r="I287" s="95">
        <v>0.5</v>
      </c>
      <c r="J287" s="95">
        <v>24.17</v>
      </c>
      <c r="K287" s="96">
        <v>117.5</v>
      </c>
      <c r="L287" s="95">
        <v>0.09</v>
      </c>
      <c r="M287" s="58"/>
      <c r="N287" s="59"/>
      <c r="O287" s="58">
        <v>0.67</v>
      </c>
      <c r="P287" s="58">
        <v>11.5</v>
      </c>
      <c r="Q287" s="58">
        <v>43.5</v>
      </c>
      <c r="R287" s="58">
        <v>16.5</v>
      </c>
      <c r="S287" s="58">
        <v>1</v>
      </c>
    </row>
    <row r="288" spans="1:19" ht="21.6" x14ac:dyDescent="0.3">
      <c r="A288" s="89" t="s">
        <v>52</v>
      </c>
      <c r="B288" s="61" t="s">
        <v>53</v>
      </c>
      <c r="C288" s="61"/>
      <c r="D288" s="61"/>
      <c r="E288" s="61"/>
      <c r="F288" s="97">
        <v>50</v>
      </c>
      <c r="G288" s="94"/>
      <c r="H288" s="43">
        <v>2.64</v>
      </c>
      <c r="I288" s="43">
        <v>0.48</v>
      </c>
      <c r="J288" s="43">
        <v>15.84</v>
      </c>
      <c r="K288" s="43">
        <v>79.2</v>
      </c>
      <c r="L288" s="43">
        <v>7.0000000000000007E-2</v>
      </c>
      <c r="M288" s="43">
        <v>0</v>
      </c>
      <c r="N288" s="43"/>
      <c r="O288" s="43"/>
      <c r="P288" s="43">
        <v>11.6</v>
      </c>
      <c r="Q288" s="43">
        <v>60</v>
      </c>
      <c r="R288" s="43">
        <v>18.8</v>
      </c>
      <c r="S288" s="43">
        <v>1.56</v>
      </c>
    </row>
    <row r="289" spans="1:19" ht="14.4" x14ac:dyDescent="0.3">
      <c r="A289" s="70"/>
      <c r="B289" s="71" t="s">
        <v>38</v>
      </c>
      <c r="C289" s="71"/>
      <c r="D289" s="71"/>
      <c r="E289" s="71"/>
      <c r="F289" s="73">
        <f>100+100+180+200+100</f>
        <v>680</v>
      </c>
      <c r="G289" s="72">
        <f>SUM(G283:G288)</f>
        <v>45</v>
      </c>
      <c r="H289" s="72">
        <f>SUM(H283:H288)</f>
        <v>34.39</v>
      </c>
      <c r="I289" s="72">
        <f>SUM(I283:I288)</f>
        <v>12.809999999999999</v>
      </c>
      <c r="J289" s="72">
        <f>SUM(J283:J288)</f>
        <v>104.13000000000001</v>
      </c>
      <c r="K289" s="72">
        <f>SUM(K283:K288)</f>
        <v>593.70000000000005</v>
      </c>
      <c r="L289" s="72">
        <f>SUM(L283:L288)</f>
        <v>0.36000000000000004</v>
      </c>
      <c r="M289" s="72">
        <f>SUM(M283:M288)</f>
        <v>22.380000000000003</v>
      </c>
      <c r="N289" s="72">
        <f>SUM(N283:N288)</f>
        <v>11.46</v>
      </c>
      <c r="O289" s="72">
        <f>SUM(O283:O288)</f>
        <v>9.7099999999999991</v>
      </c>
      <c r="P289" s="72">
        <f>SUM(P283:P288)</f>
        <v>127.51999999999998</v>
      </c>
      <c r="Q289" s="72">
        <f>SUM(Q283:Q288)</f>
        <v>428.17</v>
      </c>
      <c r="R289" s="72">
        <f>SUM(R283:R288)</f>
        <v>123.05</v>
      </c>
      <c r="S289" s="72">
        <f>SUM(S283:S288)</f>
        <v>5.620000000000001</v>
      </c>
    </row>
    <row r="290" spans="1:19" ht="14.4" x14ac:dyDescent="0.3">
      <c r="A290" s="70"/>
      <c r="B290" s="71"/>
      <c r="C290" s="71"/>
      <c r="D290" s="71"/>
      <c r="E290" s="71"/>
      <c r="F290" s="73"/>
      <c r="G290" s="73"/>
      <c r="H290" s="72"/>
      <c r="I290" s="72"/>
      <c r="J290" s="102"/>
      <c r="K290" s="74"/>
      <c r="L290" s="50"/>
      <c r="M290" s="50"/>
      <c r="N290" s="50"/>
      <c r="O290" s="50"/>
      <c r="P290" s="50"/>
      <c r="Q290" s="50"/>
      <c r="R290" s="50"/>
      <c r="S290" s="50"/>
    </row>
    <row r="291" spans="1:19" ht="14.4" x14ac:dyDescent="0.3">
      <c r="A291" s="70"/>
      <c r="B291" s="71"/>
      <c r="C291" s="71"/>
      <c r="D291" s="71"/>
      <c r="E291" s="71"/>
      <c r="F291" s="73"/>
      <c r="G291" s="73"/>
      <c r="H291" s="72"/>
      <c r="I291" s="72"/>
      <c r="J291" s="102"/>
      <c r="K291" s="74"/>
      <c r="L291" s="50"/>
      <c r="M291" s="50"/>
      <c r="N291" s="50"/>
      <c r="O291" s="50"/>
      <c r="P291" s="50"/>
      <c r="Q291" s="50"/>
      <c r="R291" s="50"/>
      <c r="S291" s="50"/>
    </row>
    <row r="292" spans="1:19" ht="14.4" x14ac:dyDescent="0.3">
      <c r="A292" s="70"/>
      <c r="B292" s="71" t="s">
        <v>64</v>
      </c>
      <c r="C292" s="71"/>
      <c r="D292" s="71"/>
      <c r="E292" s="71"/>
      <c r="F292" s="73"/>
      <c r="G292" s="73"/>
      <c r="H292" s="72"/>
      <c r="I292" s="72"/>
      <c r="J292" s="102"/>
      <c r="K292" s="74"/>
      <c r="L292" s="50"/>
      <c r="M292" s="50"/>
      <c r="N292" s="50"/>
      <c r="O292" s="50"/>
      <c r="P292" s="50"/>
      <c r="Q292" s="50"/>
      <c r="R292" s="50"/>
      <c r="S292" s="50"/>
    </row>
    <row r="293" spans="1:19" ht="14.4" x14ac:dyDescent="0.3">
      <c r="A293" s="98" t="s">
        <v>55</v>
      </c>
      <c r="B293" s="61" t="s">
        <v>185</v>
      </c>
      <c r="C293" s="83"/>
      <c r="D293" s="83"/>
      <c r="E293" s="83"/>
      <c r="F293" s="48">
        <v>50</v>
      </c>
      <c r="G293" s="41">
        <v>29.28</v>
      </c>
      <c r="H293" s="43">
        <v>4.1749999999999998</v>
      </c>
      <c r="I293" s="43">
        <v>1.6</v>
      </c>
      <c r="J293" s="43">
        <v>22.425000000000001</v>
      </c>
      <c r="K293" s="43">
        <v>120.83333333333334</v>
      </c>
      <c r="L293" s="43">
        <v>7.4999999999999997E-2</v>
      </c>
      <c r="M293" s="43">
        <v>0</v>
      </c>
      <c r="N293" s="43">
        <v>0</v>
      </c>
      <c r="O293" s="43">
        <v>1.1000000000000001</v>
      </c>
      <c r="P293" s="43">
        <v>11.25</v>
      </c>
      <c r="Q293" s="43">
        <v>38.416666666666671</v>
      </c>
      <c r="R293" s="43">
        <v>16.166666666666668</v>
      </c>
      <c r="S293" s="43">
        <v>0.73333333333333339</v>
      </c>
    </row>
    <row r="294" spans="1:19" ht="14.4" x14ac:dyDescent="0.3">
      <c r="A294" s="47" t="s">
        <v>67</v>
      </c>
      <c r="B294" s="106" t="s">
        <v>68</v>
      </c>
      <c r="C294" s="92"/>
      <c r="D294" s="92"/>
      <c r="E294" s="92"/>
      <c r="F294" s="107">
        <v>180</v>
      </c>
      <c r="G294" s="95">
        <v>10</v>
      </c>
      <c r="H294" s="45">
        <v>5.22</v>
      </c>
      <c r="I294" s="45">
        <v>4.5</v>
      </c>
      <c r="J294" s="45">
        <v>7.56</v>
      </c>
      <c r="K294" s="45">
        <v>91.8</v>
      </c>
      <c r="L294" s="45">
        <v>0.04</v>
      </c>
      <c r="M294" s="45">
        <v>0.54</v>
      </c>
      <c r="N294" s="45">
        <v>36</v>
      </c>
      <c r="O294" s="45"/>
      <c r="P294" s="45">
        <v>223.2</v>
      </c>
      <c r="Q294" s="45">
        <v>165.6</v>
      </c>
      <c r="R294" s="45">
        <v>25.2</v>
      </c>
      <c r="S294" s="45">
        <v>0.18</v>
      </c>
    </row>
    <row r="295" spans="1:19" ht="14.4" x14ac:dyDescent="0.3">
      <c r="A295" s="70"/>
      <c r="B295" s="71" t="s">
        <v>38</v>
      </c>
      <c r="C295" s="71"/>
      <c r="D295" s="71"/>
      <c r="E295" s="71"/>
      <c r="F295" s="73">
        <f>SUM(F293:F294)</f>
        <v>230</v>
      </c>
      <c r="G295" s="72">
        <f>SUM(G293:G294)</f>
        <v>39.28</v>
      </c>
      <c r="H295" s="72">
        <f t="shared" ref="H295:S295" si="26">SUM(H293:H294)</f>
        <v>9.3949999999999996</v>
      </c>
      <c r="I295" s="72">
        <f t="shared" si="26"/>
        <v>6.1</v>
      </c>
      <c r="J295" s="72">
        <f t="shared" si="26"/>
        <v>29.984999999999999</v>
      </c>
      <c r="K295" s="72">
        <f t="shared" si="26"/>
        <v>212.63333333333333</v>
      </c>
      <c r="L295" s="72">
        <f t="shared" si="26"/>
        <v>0.11499999999999999</v>
      </c>
      <c r="M295" s="72">
        <f t="shared" si="26"/>
        <v>0.54</v>
      </c>
      <c r="N295" s="72">
        <f t="shared" si="26"/>
        <v>36</v>
      </c>
      <c r="O295" s="72">
        <f t="shared" si="26"/>
        <v>1.1000000000000001</v>
      </c>
      <c r="P295" s="72">
        <f t="shared" si="26"/>
        <v>234.45</v>
      </c>
      <c r="Q295" s="72">
        <f t="shared" si="26"/>
        <v>204.01666666666665</v>
      </c>
      <c r="R295" s="72">
        <f t="shared" si="26"/>
        <v>41.366666666666667</v>
      </c>
      <c r="S295" s="72">
        <f t="shared" si="26"/>
        <v>0.91333333333333333</v>
      </c>
    </row>
    <row r="296" spans="1:19" ht="14.4" x14ac:dyDescent="0.3">
      <c r="A296" s="70"/>
      <c r="B296" s="71" t="s">
        <v>69</v>
      </c>
      <c r="C296" s="71"/>
      <c r="D296" s="71"/>
      <c r="E296" s="71"/>
      <c r="F296" s="73">
        <f>F265+F275+F280+F289+F295</f>
        <v>2725</v>
      </c>
      <c r="G296" s="72">
        <f>G265+G275+G280+G289+G295</f>
        <v>289.73</v>
      </c>
      <c r="H296" s="102">
        <f>H265+H275+H280+H289+H295</f>
        <v>115.40299999999999</v>
      </c>
      <c r="I296" s="102">
        <f>I265+I275+I280+I289+I295</f>
        <v>61.734000000000002</v>
      </c>
      <c r="J296" s="102">
        <f>J265+J275+J280+J289+J295</f>
        <v>435.79300000000001</v>
      </c>
      <c r="K296" s="102">
        <f>K265+K275+K280+K289+K295</f>
        <v>2679.7433333333333</v>
      </c>
      <c r="L296" s="102">
        <f>L265+L275+L280+L289+L295</f>
        <v>1.57</v>
      </c>
      <c r="M296" s="102">
        <f>M265+M275+M280+M289+M295</f>
        <v>78.698000000000022</v>
      </c>
      <c r="N296" s="102">
        <f>N265+N275+N280+N289+N295</f>
        <v>207.64000000000001</v>
      </c>
      <c r="O296" s="102">
        <f>O265+O275+O280+O289+O295</f>
        <v>21.89</v>
      </c>
      <c r="P296" s="102">
        <f>P265+P275+P280+P289+P295</f>
        <v>1168.44</v>
      </c>
      <c r="Q296" s="102">
        <f>Q265+Q275+Q280+Q289+Q295</f>
        <v>1805.5166666666667</v>
      </c>
      <c r="R296" s="102">
        <f>R265+R275+R280+R289+R295</f>
        <v>461.36666666666673</v>
      </c>
      <c r="S296" s="102">
        <f>S265+S275+S280+S289+S295</f>
        <v>26.391333333333336</v>
      </c>
    </row>
    <row r="299" spans="1:19" ht="22.5" customHeight="1" x14ac:dyDescent="0.3">
      <c r="A299" s="70"/>
      <c r="B299" s="168" t="s">
        <v>155</v>
      </c>
      <c r="C299" s="168"/>
      <c r="D299" s="168"/>
      <c r="E299" s="168"/>
      <c r="F299" s="169">
        <f>F50+F91+F132+F173+F214+F255+F296</f>
        <v>19155</v>
      </c>
      <c r="G299" s="169" t="e">
        <f>G50+G91+G132+G173+G214+G255+G296</f>
        <v>#REF!</v>
      </c>
      <c r="H299" s="169">
        <f>H50+H91+H132+H173+H214+H255+H296</f>
        <v>791.90300000000002</v>
      </c>
      <c r="I299" s="169">
        <f>I50+I91+I132+I173+I214+I255+I296</f>
        <v>596.12800000000004</v>
      </c>
      <c r="J299" s="169">
        <f>J50+J91+J132+J173+J214+J255+J296</f>
        <v>2730.3266666666664</v>
      </c>
      <c r="K299" s="169">
        <f>K50+K91+K132+K173+K214+K255+K296</f>
        <v>19304.063333333332</v>
      </c>
      <c r="L299" s="169">
        <f>L50+L91+L132+L173+L214+L255+L296</f>
        <v>11.602666666666668</v>
      </c>
      <c r="M299" s="169">
        <f>M50+M91+M132+M173+M214+M255+M296</f>
        <v>970.01200000000006</v>
      </c>
      <c r="N299" s="169">
        <f>N50+N91+N132+N173+N214+N255+N296</f>
        <v>1818.5300000000004</v>
      </c>
      <c r="O299" s="169">
        <f>O50+O91+O132+O173+O214+O255+O296</f>
        <v>221.99599999999998</v>
      </c>
      <c r="P299" s="169">
        <f>P50+P91+P132+P173+P214+P255+P296</f>
        <v>8204.7309999999998</v>
      </c>
      <c r="Q299" s="169">
        <f>Q50+Q91+Q132+Q173+Q214+Q255+Q296</f>
        <v>11858.569666666666</v>
      </c>
      <c r="R299" s="169">
        <f>R50+R91+R132+R173+R214+R255+R296</f>
        <v>2800.3153333333335</v>
      </c>
      <c r="S299" s="169">
        <f>S50+S91+S132+S173+S214+S255+S296</f>
        <v>150.774</v>
      </c>
    </row>
    <row r="300" spans="1:19" ht="14.25" customHeight="1" x14ac:dyDescent="0.3">
      <c r="A300" s="70"/>
      <c r="B300" s="71"/>
      <c r="C300" s="71"/>
      <c r="D300" s="71"/>
      <c r="E300" s="71"/>
      <c r="F300" s="108"/>
      <c r="H300" s="102"/>
      <c r="I300" s="102"/>
      <c r="J300" s="102"/>
      <c r="K300" s="113"/>
      <c r="L300" s="152"/>
      <c r="M300" s="139"/>
      <c r="N300" s="139"/>
      <c r="O300" s="139"/>
      <c r="P300" s="139"/>
      <c r="Q300" s="139"/>
      <c r="R300" s="139"/>
      <c r="S300" s="139"/>
    </row>
    <row r="301" spans="1:19" ht="14.25" customHeight="1" x14ac:dyDescent="0.3">
      <c r="A301" s="170" t="s">
        <v>156</v>
      </c>
      <c r="B301" s="171"/>
      <c r="C301" s="172"/>
      <c r="D301" s="172"/>
      <c r="E301" s="173"/>
      <c r="F301" s="174"/>
      <c r="G301" s="108"/>
      <c r="H301" s="175"/>
      <c r="I301" s="175"/>
      <c r="J301" s="176"/>
      <c r="K301" s="177"/>
      <c r="L301" s="178"/>
      <c r="M301" s="179"/>
      <c r="N301" s="178"/>
      <c r="O301" s="178"/>
      <c r="P301" s="178"/>
      <c r="Q301" s="106"/>
    </row>
    <row r="302" spans="1:19" ht="14.25" customHeight="1" x14ac:dyDescent="0.25">
      <c r="A302" s="180" t="s">
        <v>157</v>
      </c>
      <c r="B302" s="180"/>
      <c r="C302" s="180"/>
      <c r="D302" s="180"/>
      <c r="E302" s="180"/>
      <c r="F302" s="180"/>
      <c r="G302" s="174"/>
      <c r="H302" s="180"/>
      <c r="I302" s="180"/>
      <c r="J302" s="180"/>
      <c r="K302" s="181"/>
    </row>
    <row r="303" spans="1:19" ht="14.25" customHeight="1" x14ac:dyDescent="0.3">
      <c r="A303" s="148" t="s">
        <v>158</v>
      </c>
      <c r="B303" s="61"/>
      <c r="C303" s="61"/>
      <c r="D303" s="61"/>
      <c r="E303" s="182"/>
      <c r="F303" s="41"/>
      <c r="G303" s="180"/>
      <c r="H303" s="112"/>
      <c r="I303" s="112"/>
      <c r="J303" s="113"/>
      <c r="K303" s="183"/>
      <c r="L303" s="184"/>
      <c r="M303" s="139"/>
      <c r="N303" s="139"/>
    </row>
    <row r="304" spans="1:19" ht="14.25" customHeight="1" x14ac:dyDescent="0.3">
      <c r="A304" s="148" t="s">
        <v>159</v>
      </c>
      <c r="B304" s="61"/>
      <c r="C304" s="61"/>
      <c r="D304" s="61"/>
      <c r="E304" s="182"/>
      <c r="F304" s="41"/>
      <c r="G304" s="41"/>
      <c r="H304" s="112"/>
      <c r="I304" s="112"/>
      <c r="J304" s="113"/>
      <c r="K304" s="183"/>
      <c r="L304" s="184"/>
      <c r="M304" s="139"/>
      <c r="N304" s="139"/>
    </row>
    <row r="305" spans="1:14" ht="14.25" customHeight="1" x14ac:dyDescent="0.3">
      <c r="A305" s="148" t="s">
        <v>160</v>
      </c>
      <c r="B305" s="185"/>
      <c r="C305" s="186"/>
      <c r="D305" s="61"/>
      <c r="E305" s="182"/>
      <c r="F305" s="41"/>
      <c r="G305" s="41"/>
      <c r="H305" s="112"/>
      <c r="I305" s="112"/>
      <c r="J305" s="113"/>
      <c r="K305" s="183"/>
      <c r="L305" s="184"/>
      <c r="M305" s="139"/>
      <c r="N305" s="139"/>
    </row>
  </sheetData>
  <mergeCells count="23">
    <mergeCell ref="G233:G234"/>
    <mergeCell ref="G247:G248"/>
    <mergeCell ref="A258:A259"/>
    <mergeCell ref="G273:G274"/>
    <mergeCell ref="G287:G288"/>
    <mergeCell ref="G151:G152"/>
    <mergeCell ref="G165:G166"/>
    <mergeCell ref="A177:A178"/>
    <mergeCell ref="G192:G193"/>
    <mergeCell ref="G206:G207"/>
    <mergeCell ref="A218:A219"/>
    <mergeCell ref="G69:G70"/>
    <mergeCell ref="G83:G84"/>
    <mergeCell ref="A94:A95"/>
    <mergeCell ref="G110:G111"/>
    <mergeCell ref="G124:G125"/>
    <mergeCell ref="A136:A137"/>
    <mergeCell ref="B7:P7"/>
    <mergeCell ref="B8:O9"/>
    <mergeCell ref="A12:A13"/>
    <mergeCell ref="G28:G29"/>
    <mergeCell ref="G42:G43"/>
    <mergeCell ref="A53:A54"/>
  </mergeCells>
  <pageMargins left="0" right="0" top="0.19685039370078741" bottom="0.19685039370078741" header="0.51181102362204722" footer="0.51181102362204722"/>
  <pageSetup paperSize="9" scale="72" fitToHeight="0" orientation="landscape" horizontalDpi="4294967293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5"/>
  <sheetViews>
    <sheetView tabSelected="1" topLeftCell="A247" zoomScale="90" zoomScaleNormal="90" workbookViewId="0">
      <selection activeCell="C296" sqref="C296"/>
    </sheetView>
  </sheetViews>
  <sheetFormatPr defaultRowHeight="13.2" x14ac:dyDescent="0.25"/>
  <cols>
    <col min="1" max="1" width="10.33203125" style="138" customWidth="1"/>
    <col min="2" max="2" width="13.88671875" customWidth="1"/>
    <col min="3" max="3" width="11.109375" customWidth="1"/>
    <col min="4" max="4" width="8.44140625" customWidth="1"/>
    <col min="5" max="5" width="27.109375" customWidth="1"/>
    <col min="6" max="6" width="11.5546875" customWidth="1"/>
    <col min="7" max="7" width="11.5546875" hidden="1" customWidth="1"/>
    <col min="8" max="8" width="8.109375" customWidth="1"/>
    <col min="9" max="9" width="8" customWidth="1"/>
    <col min="10" max="10" width="8.5546875" customWidth="1"/>
    <col min="11" max="11" width="9.109375" customWidth="1"/>
    <col min="12" max="12" width="7.6640625" customWidth="1"/>
    <col min="13" max="13" width="8.33203125" customWidth="1"/>
    <col min="14" max="14" width="8.109375" customWidth="1"/>
    <col min="15" max="15" width="8" customWidth="1"/>
    <col min="16" max="16" width="8.88671875" customWidth="1"/>
    <col min="17" max="17" width="9.44140625" customWidth="1"/>
    <col min="18" max="18" width="9" customWidth="1"/>
    <col min="19" max="19" width="8.109375" customWidth="1"/>
  </cols>
  <sheetData>
    <row r="1" spans="1:28" x14ac:dyDescent="0.25">
      <c r="A1" s="1"/>
      <c r="B1" s="2"/>
      <c r="C1" s="2"/>
      <c r="D1" s="2"/>
      <c r="E1" s="2"/>
      <c r="F1" s="3"/>
      <c r="G1" s="3"/>
      <c r="H1" s="2"/>
      <c r="I1" s="2"/>
      <c r="J1" s="2"/>
      <c r="K1" s="2"/>
      <c r="L1" s="4"/>
      <c r="M1" s="5" t="s">
        <v>0</v>
      </c>
      <c r="N1" s="5"/>
      <c r="O1" s="2"/>
      <c r="P1" s="2"/>
      <c r="Q1" s="2"/>
    </row>
    <row r="2" spans="1:28" x14ac:dyDescent="0.25">
      <c r="A2" s="6" t="s">
        <v>1</v>
      </c>
      <c r="B2" s="7"/>
      <c r="C2" s="2" t="s">
        <v>2</v>
      </c>
      <c r="D2" s="2"/>
      <c r="E2" s="2"/>
      <c r="K2" s="8" t="s">
        <v>3</v>
      </c>
      <c r="L2" s="9"/>
      <c r="M2" s="5" t="s">
        <v>4</v>
      </c>
      <c r="N2" s="5"/>
      <c r="O2" s="2"/>
      <c r="P2" s="2"/>
      <c r="Q2" s="2"/>
    </row>
    <row r="3" spans="1:28" x14ac:dyDescent="0.25">
      <c r="A3" s="1"/>
      <c r="B3" s="3"/>
      <c r="C3" s="2" t="s">
        <v>5</v>
      </c>
      <c r="D3" s="2"/>
      <c r="E3" s="2"/>
      <c r="K3" s="2"/>
      <c r="L3" s="4"/>
      <c r="M3" s="5"/>
      <c r="N3" s="5"/>
      <c r="O3" s="2"/>
      <c r="P3" s="2"/>
      <c r="Q3" s="2"/>
    </row>
    <row r="4" spans="1:28" x14ac:dyDescent="0.25">
      <c r="A4" s="1"/>
      <c r="B4" s="2"/>
      <c r="C4" s="2"/>
      <c r="D4" s="2"/>
      <c r="E4" s="2"/>
      <c r="F4" s="3"/>
      <c r="G4" s="3"/>
      <c r="H4" s="2"/>
      <c r="I4" s="2"/>
      <c r="J4" s="2"/>
      <c r="K4" s="2"/>
      <c r="L4" s="10"/>
      <c r="M4" s="11"/>
      <c r="N4" s="2"/>
      <c r="O4" s="2"/>
      <c r="P4" s="2"/>
      <c r="Q4" s="2"/>
    </row>
    <row r="5" spans="1:28" x14ac:dyDescent="0.25">
      <c r="A5" s="12"/>
      <c r="B5" s="5"/>
      <c r="C5" s="2"/>
      <c r="D5" s="2"/>
      <c r="E5" s="2"/>
      <c r="F5" s="3"/>
      <c r="G5" s="3"/>
      <c r="H5" s="2"/>
      <c r="I5" s="2"/>
      <c r="J5" s="2"/>
      <c r="K5" s="2"/>
      <c r="L5" s="10"/>
      <c r="M5" s="2"/>
      <c r="N5" s="2"/>
      <c r="O5" s="2"/>
      <c r="P5" s="2"/>
      <c r="Q5" s="2"/>
    </row>
    <row r="7" spans="1:28" ht="14.25" customHeight="1" x14ac:dyDescent="0.3">
      <c r="A7" s="13"/>
      <c r="B7" s="14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28" ht="14.25" customHeight="1" x14ac:dyDescent="0.3">
      <c r="A8" s="15"/>
      <c r="B8" s="16" t="s">
        <v>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/>
      <c r="R8" s="19"/>
      <c r="S8" s="18"/>
      <c r="T8" s="20"/>
      <c r="U8" s="19"/>
      <c r="V8" s="18"/>
      <c r="W8" s="18"/>
      <c r="X8" s="18"/>
      <c r="Y8" s="18"/>
      <c r="Z8" s="18"/>
      <c r="AA8" s="18"/>
      <c r="AB8" s="18"/>
    </row>
    <row r="9" spans="1:28" ht="14.25" customHeight="1" x14ac:dyDescent="0.3">
      <c r="A9" s="2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2"/>
      <c r="Q9" s="18"/>
      <c r="R9" s="19"/>
      <c r="S9" s="18"/>
      <c r="T9" s="20"/>
      <c r="U9" s="19"/>
      <c r="V9" s="18"/>
      <c r="W9" s="18"/>
      <c r="X9" s="18"/>
      <c r="Y9" s="18"/>
      <c r="Z9" s="18"/>
      <c r="AA9" s="18"/>
      <c r="AB9" s="18"/>
    </row>
    <row r="10" spans="1:28" ht="14.25" customHeight="1" x14ac:dyDescent="0.3">
      <c r="A10" s="23" t="s">
        <v>8</v>
      </c>
      <c r="B10" s="24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2"/>
      <c r="Q10" s="18"/>
      <c r="R10" s="19"/>
      <c r="S10" s="18"/>
      <c r="T10" s="20"/>
      <c r="U10" s="19"/>
      <c r="V10" s="18"/>
      <c r="W10" s="18"/>
      <c r="X10" s="18"/>
      <c r="Y10" s="18"/>
      <c r="Z10" s="18"/>
      <c r="AA10" s="18"/>
      <c r="AB10" s="18"/>
    </row>
    <row r="11" spans="1:28" ht="17.25" customHeight="1" x14ac:dyDescent="0.3">
      <c r="A11" s="25"/>
      <c r="B11" s="26" t="s">
        <v>178</v>
      </c>
      <c r="C11" s="27">
        <v>44823</v>
      </c>
      <c r="D11" s="26"/>
      <c r="E11" s="26"/>
      <c r="F11" s="26"/>
      <c r="G11" s="2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28" ht="14.25" customHeight="1" x14ac:dyDescent="0.3">
      <c r="A12" s="29" t="s">
        <v>11</v>
      </c>
      <c r="B12" s="26" t="s">
        <v>12</v>
      </c>
      <c r="C12" s="26"/>
      <c r="D12" s="26"/>
      <c r="E12" s="26"/>
      <c r="F12" s="30" t="s">
        <v>13</v>
      </c>
      <c r="G12" s="30" t="s">
        <v>14</v>
      </c>
      <c r="H12" s="30" t="s">
        <v>15</v>
      </c>
      <c r="I12" s="30" t="s">
        <v>16</v>
      </c>
      <c r="J12" s="31" t="s">
        <v>17</v>
      </c>
      <c r="K12" s="30" t="s">
        <v>18</v>
      </c>
      <c r="L12" s="32" t="s">
        <v>19</v>
      </c>
      <c r="M12" s="32" t="s">
        <v>20</v>
      </c>
      <c r="N12" s="32" t="s">
        <v>21</v>
      </c>
      <c r="O12" s="32" t="s">
        <v>22</v>
      </c>
      <c r="P12" s="32" t="s">
        <v>23</v>
      </c>
      <c r="Q12" s="32" t="s">
        <v>24</v>
      </c>
      <c r="R12" s="32" t="s">
        <v>25</v>
      </c>
      <c r="S12" s="32" t="s">
        <v>26</v>
      </c>
    </row>
    <row r="13" spans="1:28" ht="14.25" customHeight="1" x14ac:dyDescent="0.3">
      <c r="A13" s="33"/>
      <c r="B13" s="26"/>
      <c r="C13" s="26"/>
      <c r="D13" s="26"/>
      <c r="E13" s="26"/>
      <c r="F13" s="34"/>
      <c r="G13" s="34"/>
      <c r="H13" s="34"/>
      <c r="I13" s="34"/>
      <c r="J13" s="34"/>
      <c r="K13" s="35"/>
      <c r="L13" s="36"/>
      <c r="M13" s="37"/>
      <c r="N13" s="37"/>
      <c r="O13" s="37"/>
      <c r="P13" s="37"/>
      <c r="Q13" s="37"/>
      <c r="R13" s="37"/>
      <c r="S13" s="37"/>
    </row>
    <row r="14" spans="1:28" ht="14.25" customHeight="1" x14ac:dyDescent="0.3">
      <c r="A14" s="25"/>
      <c r="B14" s="26" t="s">
        <v>27</v>
      </c>
      <c r="C14" s="26"/>
      <c r="D14" s="26"/>
      <c r="E14" s="26"/>
      <c r="F14" s="34"/>
      <c r="G14" s="34"/>
      <c r="H14" s="34"/>
      <c r="I14" s="34"/>
      <c r="J14" s="34"/>
      <c r="K14" s="35"/>
      <c r="L14" s="37"/>
      <c r="M14" s="37"/>
      <c r="N14" s="37"/>
      <c r="O14" s="37"/>
      <c r="P14" s="37"/>
      <c r="Q14" s="37"/>
      <c r="R14" s="37"/>
      <c r="S14" s="37"/>
    </row>
    <row r="15" spans="1:28" ht="14.25" customHeight="1" x14ac:dyDescent="0.3">
      <c r="A15" s="38" t="s">
        <v>28</v>
      </c>
      <c r="B15" s="35" t="s">
        <v>212</v>
      </c>
      <c r="C15" s="35"/>
      <c r="D15" s="26"/>
      <c r="E15" s="39"/>
      <c r="F15" s="187" t="s">
        <v>192</v>
      </c>
      <c r="G15" s="41">
        <v>5</v>
      </c>
      <c r="H15" s="42">
        <v>6.58</v>
      </c>
      <c r="I15" s="42">
        <v>6.65</v>
      </c>
      <c r="J15" s="43"/>
      <c r="K15" s="44">
        <v>85.8</v>
      </c>
      <c r="L15" s="43">
        <v>0.02</v>
      </c>
      <c r="M15" s="45">
        <v>0.18</v>
      </c>
      <c r="N15" s="45">
        <v>52.5</v>
      </c>
      <c r="O15" s="45"/>
      <c r="P15" s="46">
        <v>250</v>
      </c>
      <c r="Q15" s="46">
        <v>150</v>
      </c>
      <c r="R15" s="46">
        <v>13.75</v>
      </c>
      <c r="S15" s="46">
        <v>0.18</v>
      </c>
    </row>
    <row r="16" spans="1:28" ht="14.25" customHeight="1" x14ac:dyDescent="0.3">
      <c r="A16" s="47" t="s">
        <v>96</v>
      </c>
      <c r="B16" s="35" t="s">
        <v>30</v>
      </c>
      <c r="C16" s="35"/>
      <c r="D16" s="26"/>
      <c r="E16" s="26"/>
      <c r="F16" s="48">
        <v>200</v>
      </c>
      <c r="G16" s="49"/>
      <c r="H16" s="119">
        <v>37.24</v>
      </c>
      <c r="I16" s="43">
        <v>26.67</v>
      </c>
      <c r="J16" s="43">
        <v>50.97</v>
      </c>
      <c r="K16" s="44">
        <v>594.4</v>
      </c>
      <c r="L16" s="50">
        <v>0.14000000000000001</v>
      </c>
      <c r="M16" s="50">
        <v>0.78</v>
      </c>
      <c r="N16" s="50">
        <v>92.6</v>
      </c>
      <c r="O16" s="50">
        <v>0.94</v>
      </c>
      <c r="P16" s="50">
        <v>386.9</v>
      </c>
      <c r="Q16" s="50">
        <v>486.5</v>
      </c>
      <c r="R16" s="50">
        <v>54.6</v>
      </c>
      <c r="S16" s="50">
        <v>1.46</v>
      </c>
    </row>
    <row r="17" spans="1:19" ht="14.25" customHeight="1" x14ac:dyDescent="0.25">
      <c r="A17" s="51" t="s">
        <v>32</v>
      </c>
      <c r="B17" s="52" t="s">
        <v>72</v>
      </c>
      <c r="C17" s="53"/>
      <c r="D17" s="53"/>
      <c r="F17" s="54">
        <v>200</v>
      </c>
      <c r="G17" s="55">
        <v>10</v>
      </c>
      <c r="H17" s="56">
        <v>0.56999999999999995</v>
      </c>
      <c r="I17" s="56">
        <v>0.06</v>
      </c>
      <c r="J17" s="56">
        <v>30.2</v>
      </c>
      <c r="K17" s="57">
        <v>123.6</v>
      </c>
      <c r="L17" s="57">
        <v>2E-3</v>
      </c>
      <c r="M17" s="58">
        <v>1.1000000000000001</v>
      </c>
      <c r="N17" s="59"/>
      <c r="O17" s="58"/>
      <c r="P17" s="58">
        <v>15.7</v>
      </c>
      <c r="Q17" s="58">
        <v>16.3</v>
      </c>
      <c r="R17" s="58">
        <v>3.36</v>
      </c>
      <c r="S17" s="58">
        <v>0.37</v>
      </c>
    </row>
    <row r="18" spans="1:19" s="63" customFormat="1" ht="29.25" customHeight="1" x14ac:dyDescent="0.3">
      <c r="A18" s="60" t="s">
        <v>34</v>
      </c>
      <c r="B18" s="61" t="s">
        <v>35</v>
      </c>
      <c r="C18" s="61"/>
      <c r="D18" s="61"/>
      <c r="E18" s="61"/>
      <c r="F18" s="40">
        <v>50</v>
      </c>
      <c r="G18" s="49">
        <v>5</v>
      </c>
      <c r="H18" s="43">
        <v>7.11</v>
      </c>
      <c r="I18" s="43">
        <v>0.9</v>
      </c>
      <c r="J18" s="43">
        <v>43.5</v>
      </c>
      <c r="K18" s="62">
        <v>211.5</v>
      </c>
      <c r="L18" s="45">
        <v>0.15</v>
      </c>
      <c r="M18" s="45"/>
      <c r="N18" s="45"/>
      <c r="O18" s="45">
        <v>1.2</v>
      </c>
      <c r="P18" s="45">
        <v>20.7</v>
      </c>
      <c r="Q18" s="45">
        <v>78.3</v>
      </c>
      <c r="R18" s="45">
        <v>29.7</v>
      </c>
      <c r="S18" s="45">
        <v>1.8</v>
      </c>
    </row>
    <row r="19" spans="1:19" s="63" customFormat="1" ht="29.25" customHeight="1" x14ac:dyDescent="0.25">
      <c r="A19" s="51" t="s">
        <v>36</v>
      </c>
      <c r="B19" s="53" t="s">
        <v>73</v>
      </c>
      <c r="C19" s="53"/>
      <c r="D19" s="53"/>
      <c r="E19"/>
      <c r="F19" s="64">
        <v>150</v>
      </c>
      <c r="G19" s="65">
        <v>10</v>
      </c>
      <c r="H19" s="19">
        <v>0.8</v>
      </c>
      <c r="I19" s="19">
        <v>0.8</v>
      </c>
      <c r="J19" s="18">
        <v>19.600000000000001</v>
      </c>
      <c r="K19" s="20">
        <v>64</v>
      </c>
      <c r="L19" s="66">
        <v>0.06</v>
      </c>
      <c r="M19" s="67">
        <v>20</v>
      </c>
      <c r="N19" s="68"/>
      <c r="O19" s="69">
        <v>0.4</v>
      </c>
      <c r="P19" s="69">
        <v>32</v>
      </c>
      <c r="Q19" s="69">
        <v>22</v>
      </c>
      <c r="R19" s="69">
        <v>18</v>
      </c>
      <c r="S19" s="69">
        <v>4.4000000000000004</v>
      </c>
    </row>
    <row r="20" spans="1:19" ht="26.25" customHeight="1" x14ac:dyDescent="0.3">
      <c r="A20" s="70"/>
      <c r="B20" s="71" t="s">
        <v>38</v>
      </c>
      <c r="C20" s="61"/>
      <c r="D20" s="61"/>
      <c r="E20" s="61"/>
      <c r="F20" s="72">
        <f>50+400+200</f>
        <v>650</v>
      </c>
      <c r="G20" s="72">
        <f>SUM(G15:G19)</f>
        <v>30</v>
      </c>
      <c r="H20" s="72">
        <f>SUM(H15:H19)</f>
        <v>52.3</v>
      </c>
      <c r="I20" s="72">
        <f t="shared" ref="I20:S20" si="0">SUM(I15:I19)</f>
        <v>35.08</v>
      </c>
      <c r="J20" s="72">
        <f t="shared" si="0"/>
        <v>144.27000000000001</v>
      </c>
      <c r="K20" s="72">
        <f t="shared" si="0"/>
        <v>1079.3</v>
      </c>
      <c r="L20" s="72">
        <f t="shared" si="0"/>
        <v>0.372</v>
      </c>
      <c r="M20" s="72">
        <f t="shared" si="0"/>
        <v>22.06</v>
      </c>
      <c r="N20" s="72">
        <f t="shared" si="0"/>
        <v>145.1</v>
      </c>
      <c r="O20" s="72">
        <f t="shared" si="0"/>
        <v>2.5399999999999996</v>
      </c>
      <c r="P20" s="72">
        <f t="shared" si="0"/>
        <v>705.30000000000007</v>
      </c>
      <c r="Q20" s="72">
        <f t="shared" si="0"/>
        <v>753.09999999999991</v>
      </c>
      <c r="R20" s="72">
        <f t="shared" si="0"/>
        <v>119.41</v>
      </c>
      <c r="S20" s="72">
        <f t="shared" si="0"/>
        <v>8.2100000000000009</v>
      </c>
    </row>
    <row r="21" spans="1:19" ht="15.75" customHeight="1" x14ac:dyDescent="0.3">
      <c r="A21" s="70"/>
      <c r="B21" s="71"/>
      <c r="C21" s="61"/>
      <c r="D21" s="61"/>
      <c r="E21" s="61"/>
      <c r="F21" s="40"/>
      <c r="G21" s="40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4.25" customHeight="1" x14ac:dyDescent="0.3">
      <c r="A22" s="70"/>
      <c r="B22" s="71" t="s">
        <v>39</v>
      </c>
      <c r="C22" s="71"/>
      <c r="D22" s="71"/>
      <c r="E22" s="71"/>
      <c r="F22" s="73"/>
      <c r="G22" s="73"/>
      <c r="H22" s="72"/>
      <c r="I22" s="72"/>
      <c r="J22" s="72"/>
      <c r="K22" s="74"/>
      <c r="L22" s="37"/>
      <c r="M22" s="37"/>
      <c r="N22" s="37"/>
      <c r="O22" s="37"/>
      <c r="P22" s="37"/>
      <c r="Q22" s="37"/>
      <c r="R22" s="37"/>
      <c r="S22" s="37"/>
    </row>
    <row r="23" spans="1:19" ht="14.25" customHeight="1" x14ac:dyDescent="0.3">
      <c r="A23" s="75" t="s">
        <v>40</v>
      </c>
      <c r="B23" s="76" t="s">
        <v>179</v>
      </c>
      <c r="C23" s="76"/>
      <c r="D23" s="76"/>
      <c r="F23" s="77">
        <v>100</v>
      </c>
      <c r="G23" s="78">
        <v>25</v>
      </c>
      <c r="H23" s="79">
        <v>1.27</v>
      </c>
      <c r="I23" s="79">
        <v>7.1</v>
      </c>
      <c r="J23" s="79">
        <v>13.07</v>
      </c>
      <c r="K23" s="79">
        <v>121.22</v>
      </c>
      <c r="L23" s="80">
        <v>0.02</v>
      </c>
      <c r="M23" s="80">
        <v>7.52</v>
      </c>
      <c r="N23" s="81"/>
      <c r="O23" s="80"/>
      <c r="P23" s="80">
        <v>34.15</v>
      </c>
      <c r="Q23" s="80">
        <v>37.119999999999997</v>
      </c>
      <c r="R23" s="80">
        <v>19.63</v>
      </c>
      <c r="S23" s="80">
        <v>1.73</v>
      </c>
    </row>
    <row r="24" spans="1:19" ht="14.25" customHeight="1" x14ac:dyDescent="0.3">
      <c r="A24" s="60" t="s">
        <v>74</v>
      </c>
      <c r="B24" s="82" t="s">
        <v>246</v>
      </c>
      <c r="C24" s="82"/>
      <c r="D24" s="82"/>
      <c r="E24" s="82"/>
      <c r="F24" s="40">
        <v>250</v>
      </c>
      <c r="G24" s="49">
        <v>25</v>
      </c>
      <c r="H24" s="41">
        <v>2.69</v>
      </c>
      <c r="I24" s="41">
        <v>2.84</v>
      </c>
      <c r="J24" s="41">
        <v>17.14</v>
      </c>
      <c r="K24" s="41">
        <v>104.75</v>
      </c>
      <c r="L24" s="45">
        <v>0.11</v>
      </c>
      <c r="M24" s="45" t="s">
        <v>76</v>
      </c>
      <c r="N24" s="45"/>
      <c r="O24" s="45">
        <v>1.42</v>
      </c>
      <c r="P24" s="45">
        <v>24.6</v>
      </c>
      <c r="Q24" s="45">
        <v>66.650000000000006</v>
      </c>
      <c r="R24" s="45">
        <v>27</v>
      </c>
      <c r="S24" s="45">
        <v>1.08</v>
      </c>
    </row>
    <row r="25" spans="1:19" ht="14.25" customHeight="1" x14ac:dyDescent="0.3">
      <c r="A25" s="38" t="s">
        <v>45</v>
      </c>
      <c r="B25" s="61" t="s">
        <v>224</v>
      </c>
      <c r="C25" s="61"/>
      <c r="D25" s="83"/>
      <c r="E25" s="83"/>
      <c r="F25" s="48" t="s">
        <v>47</v>
      </c>
      <c r="G25" s="49">
        <v>45</v>
      </c>
      <c r="H25" s="42">
        <v>23.4</v>
      </c>
      <c r="I25" s="42">
        <v>18.559999999999999</v>
      </c>
      <c r="J25" s="43">
        <v>0.36</v>
      </c>
      <c r="K25" s="44">
        <v>262</v>
      </c>
      <c r="L25" s="50">
        <v>0.04</v>
      </c>
      <c r="M25" s="50">
        <v>2.36</v>
      </c>
      <c r="N25" s="50">
        <v>58.2</v>
      </c>
      <c r="O25" s="50">
        <v>0.92</v>
      </c>
      <c r="P25" s="50">
        <v>53.6</v>
      </c>
      <c r="Q25" s="50">
        <v>164</v>
      </c>
      <c r="R25" s="50">
        <v>20.28</v>
      </c>
      <c r="S25" s="50">
        <v>1.88</v>
      </c>
    </row>
    <row r="26" spans="1:19" ht="14.25" customHeight="1" x14ac:dyDescent="0.3">
      <c r="A26" s="70"/>
      <c r="B26" s="61" t="s">
        <v>247</v>
      </c>
      <c r="C26" s="61"/>
      <c r="D26" s="61"/>
      <c r="E26" s="61"/>
      <c r="F26" s="40">
        <v>180</v>
      </c>
      <c r="G26" s="49"/>
      <c r="H26" s="43">
        <v>2.79</v>
      </c>
      <c r="I26" s="43">
        <v>3.42</v>
      </c>
      <c r="J26" s="84">
        <v>6.01</v>
      </c>
      <c r="K26" s="44">
        <v>65.37</v>
      </c>
      <c r="L26" s="50">
        <v>1.7000000000000001E-2</v>
      </c>
      <c r="M26" s="50">
        <v>40.97</v>
      </c>
      <c r="N26" s="50">
        <v>16.37</v>
      </c>
      <c r="O26" s="50"/>
      <c r="P26" s="50">
        <v>7.38</v>
      </c>
      <c r="Q26" s="50">
        <v>10.08</v>
      </c>
      <c r="R26" s="50">
        <v>4.1539999999999999</v>
      </c>
      <c r="S26" s="50">
        <v>0.216</v>
      </c>
    </row>
    <row r="27" spans="1:19" ht="14.25" customHeight="1" x14ac:dyDescent="0.25">
      <c r="A27" s="85">
        <v>376</v>
      </c>
      <c r="B27" s="63" t="s">
        <v>49</v>
      </c>
      <c r="C27" s="63"/>
      <c r="D27" s="63"/>
      <c r="E27" s="63"/>
      <c r="F27" s="67">
        <v>200</v>
      </c>
      <c r="G27" s="86">
        <v>10</v>
      </c>
      <c r="H27" s="87">
        <v>7.0000000000000007E-2</v>
      </c>
      <c r="I27" s="87">
        <v>0.02</v>
      </c>
      <c r="J27" s="87">
        <v>15</v>
      </c>
      <c r="K27" s="87">
        <v>60</v>
      </c>
      <c r="L27" s="87"/>
      <c r="M27" s="87">
        <v>0.03</v>
      </c>
      <c r="N27" s="88"/>
      <c r="O27" s="88"/>
      <c r="P27" s="88">
        <v>11.1</v>
      </c>
      <c r="Q27" s="88">
        <v>2.8</v>
      </c>
      <c r="R27" s="88">
        <v>1.4</v>
      </c>
      <c r="S27" s="88">
        <v>0.28000000000000003</v>
      </c>
    </row>
    <row r="28" spans="1:19" s="92" customFormat="1" ht="14.25" customHeight="1" x14ac:dyDescent="0.25">
      <c r="A28" s="89" t="s">
        <v>50</v>
      </c>
      <c r="B28" s="90" t="s">
        <v>51</v>
      </c>
      <c r="C28" s="90"/>
      <c r="D28" s="91"/>
      <c r="F28" s="93">
        <v>50</v>
      </c>
      <c r="G28" s="94">
        <v>5</v>
      </c>
      <c r="H28" s="95">
        <v>3.95</v>
      </c>
      <c r="I28" s="95">
        <v>0.5</v>
      </c>
      <c r="J28" s="95">
        <v>24.17</v>
      </c>
      <c r="K28" s="96">
        <v>117.5</v>
      </c>
      <c r="L28" s="95">
        <v>0.09</v>
      </c>
      <c r="M28" s="58"/>
      <c r="N28" s="59"/>
      <c r="O28" s="58">
        <v>0.67</v>
      </c>
      <c r="P28" s="58">
        <v>11.5</v>
      </c>
      <c r="Q28" s="58">
        <v>43.5</v>
      </c>
      <c r="R28" s="58">
        <v>16.5</v>
      </c>
      <c r="S28" s="58">
        <v>1</v>
      </c>
    </row>
    <row r="29" spans="1:19" s="92" customFormat="1" ht="14.25" customHeight="1" x14ac:dyDescent="0.3">
      <c r="A29" s="89" t="s">
        <v>52</v>
      </c>
      <c r="B29" s="61" t="s">
        <v>53</v>
      </c>
      <c r="C29" s="61"/>
      <c r="D29" s="61"/>
      <c r="E29" s="61"/>
      <c r="F29" s="97">
        <v>50</v>
      </c>
      <c r="G29" s="94"/>
      <c r="H29" s="43">
        <v>4.95</v>
      </c>
      <c r="I29" s="43">
        <v>0.9</v>
      </c>
      <c r="J29" s="43">
        <v>29.7</v>
      </c>
      <c r="K29" s="43">
        <v>148.5</v>
      </c>
      <c r="L29" s="43">
        <v>0.13</v>
      </c>
      <c r="M29" s="43">
        <v>0</v>
      </c>
      <c r="N29" s="43"/>
      <c r="O29" s="43"/>
      <c r="P29" s="43">
        <v>21.75</v>
      </c>
      <c r="Q29" s="43">
        <v>112.5</v>
      </c>
      <c r="R29" s="43">
        <v>35.25</v>
      </c>
      <c r="S29" s="43">
        <v>2.93</v>
      </c>
    </row>
    <row r="30" spans="1:19" ht="15" customHeight="1" x14ac:dyDescent="0.3">
      <c r="A30" s="70"/>
      <c r="B30" s="71" t="s">
        <v>38</v>
      </c>
      <c r="C30" s="71"/>
      <c r="D30" s="71"/>
      <c r="E30" s="71"/>
      <c r="F30" s="73">
        <f>SUM(F23:G29)</f>
        <v>940</v>
      </c>
      <c r="G30" s="72" t="e">
        <f>G23+G24+G25+#REF!+G27+G28</f>
        <v>#REF!</v>
      </c>
      <c r="H30" s="72">
        <f>SUM(H24:H29)</f>
        <v>37.85</v>
      </c>
      <c r="I30" s="72">
        <f>SUM(I24:I29)</f>
        <v>26.24</v>
      </c>
      <c r="J30" s="72">
        <f>SUM(J24:J29)</f>
        <v>92.38</v>
      </c>
      <c r="K30" s="72">
        <f>SUM(K24:K29)</f>
        <v>758.12</v>
      </c>
      <c r="L30" s="72">
        <f>SUM(L24:L29)</f>
        <v>0.38700000000000001</v>
      </c>
      <c r="M30" s="72">
        <f>SUM(M24:M29)</f>
        <v>43.36</v>
      </c>
      <c r="N30" s="72">
        <f>SUM(N24:N29)</f>
        <v>74.570000000000007</v>
      </c>
      <c r="O30" s="72">
        <f>SUM(O24:O29)</f>
        <v>3.01</v>
      </c>
      <c r="P30" s="72">
        <f>SUM(P24:P29)</f>
        <v>129.93</v>
      </c>
      <c r="Q30" s="72">
        <f>SUM(Q24:Q29)</f>
        <v>399.53000000000003</v>
      </c>
      <c r="R30" s="72">
        <f>SUM(R24:R29)</f>
        <v>104.584</v>
      </c>
      <c r="S30" s="72">
        <f>SUM(S24:S29)</f>
        <v>7.386000000000001</v>
      </c>
    </row>
    <row r="31" spans="1:19" ht="15" customHeight="1" x14ac:dyDescent="0.3">
      <c r="A31" s="70"/>
      <c r="B31" s="71"/>
      <c r="C31" s="71"/>
      <c r="D31" s="71"/>
      <c r="E31" s="71"/>
      <c r="F31" s="7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4.25" customHeight="1" x14ac:dyDescent="0.3">
      <c r="A32" s="70"/>
      <c r="B32" s="71" t="s">
        <v>54</v>
      </c>
      <c r="C32" s="71"/>
      <c r="D32" s="71"/>
      <c r="E32" s="71"/>
      <c r="F32" s="73"/>
      <c r="G32" s="73"/>
      <c r="H32" s="72"/>
      <c r="I32" s="72"/>
      <c r="J32" s="72"/>
      <c r="K32" s="74"/>
      <c r="L32" s="37"/>
      <c r="M32" s="37"/>
      <c r="N32" s="37"/>
      <c r="O32" s="37"/>
      <c r="P32" s="37"/>
      <c r="Q32" s="37"/>
      <c r="R32" s="37"/>
      <c r="S32" s="37"/>
    </row>
    <row r="33" spans="1:19" ht="23.25" customHeight="1" x14ac:dyDescent="0.3">
      <c r="A33" s="98" t="s">
        <v>55</v>
      </c>
      <c r="B33" s="61" t="s">
        <v>56</v>
      </c>
      <c r="C33" s="83"/>
      <c r="D33" s="83"/>
      <c r="E33" s="83"/>
      <c r="F33" s="48">
        <v>50</v>
      </c>
      <c r="G33" s="41">
        <v>43</v>
      </c>
      <c r="H33" s="43">
        <v>3.3933333333333331</v>
      </c>
      <c r="I33" s="43">
        <v>6.98</v>
      </c>
      <c r="J33" s="43">
        <v>21.073333333333334</v>
      </c>
      <c r="K33" s="43">
        <v>160.5</v>
      </c>
      <c r="L33" s="43">
        <v>0.06</v>
      </c>
      <c r="M33" s="43">
        <v>0</v>
      </c>
      <c r="N33" s="43">
        <v>0</v>
      </c>
      <c r="O33" s="43">
        <v>0</v>
      </c>
      <c r="P33" s="43">
        <v>10.653333333333334</v>
      </c>
      <c r="Q33" s="43">
        <v>38.4</v>
      </c>
      <c r="R33" s="43">
        <v>14.133333333333333</v>
      </c>
      <c r="S33" s="43">
        <v>0.70000000000000007</v>
      </c>
    </row>
    <row r="34" spans="1:19" s="92" customFormat="1" ht="14.25" customHeight="1" x14ac:dyDescent="0.3">
      <c r="A34" s="47">
        <v>348</v>
      </c>
      <c r="B34" s="99" t="s">
        <v>57</v>
      </c>
      <c r="C34" s="99"/>
      <c r="D34" s="99"/>
      <c r="E34" s="99"/>
      <c r="F34" s="100">
        <v>200</v>
      </c>
      <c r="G34" s="41">
        <v>10</v>
      </c>
      <c r="H34" s="101">
        <v>1.35</v>
      </c>
      <c r="I34" s="101">
        <v>0.08</v>
      </c>
      <c r="J34" s="101">
        <v>27.85</v>
      </c>
      <c r="K34" s="101">
        <v>122.2</v>
      </c>
      <c r="L34" s="101"/>
      <c r="M34" s="101"/>
      <c r="N34" s="101"/>
      <c r="O34" s="101"/>
      <c r="P34" s="101"/>
      <c r="Q34" s="101"/>
      <c r="R34" s="101"/>
      <c r="S34" s="101"/>
    </row>
    <row r="35" spans="1:19" ht="14.25" customHeight="1" x14ac:dyDescent="0.3">
      <c r="A35" s="70"/>
      <c r="B35" s="71" t="s">
        <v>38</v>
      </c>
      <c r="C35" s="71"/>
      <c r="D35" s="71"/>
      <c r="E35" s="71"/>
      <c r="F35" s="73">
        <f>SUM(F33:F34)</f>
        <v>250</v>
      </c>
      <c r="G35" s="72">
        <f>SUM(G33:G34)</f>
        <v>53</v>
      </c>
      <c r="H35" s="72">
        <f t="shared" ref="H35:S35" si="1">SUM(H33:H34)</f>
        <v>4.7433333333333332</v>
      </c>
      <c r="I35" s="72">
        <f t="shared" si="1"/>
        <v>7.0600000000000005</v>
      </c>
      <c r="J35" s="72">
        <f t="shared" si="1"/>
        <v>48.923333333333332</v>
      </c>
      <c r="K35" s="72">
        <f t="shared" si="1"/>
        <v>282.7</v>
      </c>
      <c r="L35" s="72">
        <f t="shared" si="1"/>
        <v>0.06</v>
      </c>
      <c r="M35" s="72">
        <f t="shared" si="1"/>
        <v>0</v>
      </c>
      <c r="N35" s="72">
        <f t="shared" si="1"/>
        <v>0</v>
      </c>
      <c r="O35" s="72">
        <f t="shared" si="1"/>
        <v>0</v>
      </c>
      <c r="P35" s="72">
        <f t="shared" si="1"/>
        <v>10.653333333333334</v>
      </c>
      <c r="Q35" s="72">
        <f t="shared" si="1"/>
        <v>38.4</v>
      </c>
      <c r="R35" s="72">
        <f t="shared" si="1"/>
        <v>14.133333333333333</v>
      </c>
      <c r="S35" s="72">
        <f t="shared" si="1"/>
        <v>0.70000000000000007</v>
      </c>
    </row>
    <row r="36" spans="1:19" ht="14.25" customHeight="1" x14ac:dyDescent="0.3">
      <c r="A36" s="70"/>
      <c r="B36" s="71"/>
      <c r="C36" s="71"/>
      <c r="D36" s="71"/>
      <c r="E36" s="71"/>
      <c r="F36" s="73"/>
      <c r="G36" s="73"/>
      <c r="H36" s="72"/>
      <c r="I36" s="72"/>
      <c r="J36" s="102"/>
      <c r="K36" s="74"/>
      <c r="L36" s="37"/>
      <c r="M36" s="37"/>
      <c r="N36" s="37"/>
      <c r="O36" s="37"/>
      <c r="P36" s="37"/>
      <c r="Q36" s="37"/>
      <c r="R36" s="37"/>
      <c r="S36" s="37"/>
    </row>
    <row r="37" spans="1:19" ht="14.25" customHeight="1" x14ac:dyDescent="0.3">
      <c r="A37" s="70"/>
      <c r="B37" s="71" t="s">
        <v>58</v>
      </c>
      <c r="C37" s="71"/>
      <c r="D37" s="71"/>
      <c r="E37" s="71"/>
      <c r="F37" s="73"/>
      <c r="G37" s="73"/>
      <c r="H37" s="72"/>
      <c r="I37" s="72"/>
      <c r="J37" s="102"/>
      <c r="K37" s="74"/>
      <c r="L37" s="37"/>
      <c r="M37" s="37"/>
      <c r="N37" s="37"/>
      <c r="O37" s="37"/>
      <c r="P37" s="37"/>
      <c r="Q37" s="37"/>
      <c r="R37" s="37"/>
      <c r="S37" s="37"/>
    </row>
    <row r="38" spans="1:19" s="63" customFormat="1" ht="14.25" customHeight="1" x14ac:dyDescent="0.3">
      <c r="A38" s="70"/>
      <c r="B38" s="61" t="s">
        <v>188</v>
      </c>
      <c r="C38" s="61"/>
      <c r="D38" s="61"/>
      <c r="E38" s="61"/>
      <c r="F38" s="40">
        <v>100</v>
      </c>
      <c r="G38" s="49">
        <v>20</v>
      </c>
      <c r="H38" s="41">
        <v>1.06</v>
      </c>
      <c r="I38" s="41">
        <v>0.17</v>
      </c>
      <c r="J38" s="112">
        <v>8.52</v>
      </c>
      <c r="K38" s="113">
        <v>39.9</v>
      </c>
      <c r="L38" s="37">
        <v>0.05</v>
      </c>
      <c r="M38" s="37">
        <v>4.38</v>
      </c>
      <c r="N38" s="37">
        <v>0.35</v>
      </c>
      <c r="O38" s="37">
        <v>23.99</v>
      </c>
      <c r="P38" s="37">
        <v>44.53</v>
      </c>
      <c r="Q38" s="37">
        <v>30.39</v>
      </c>
      <c r="R38" s="37">
        <v>1.07</v>
      </c>
      <c r="S38" s="37"/>
    </row>
    <row r="39" spans="1:19" ht="14.25" customHeight="1" x14ac:dyDescent="0.3">
      <c r="A39" s="114" t="s">
        <v>87</v>
      </c>
      <c r="B39" s="115" t="s">
        <v>165</v>
      </c>
      <c r="C39" s="63"/>
      <c r="D39" s="63"/>
      <c r="E39" s="63"/>
      <c r="F39" s="69" t="s">
        <v>47</v>
      </c>
      <c r="G39" s="49"/>
      <c r="H39" s="69">
        <v>11.13</v>
      </c>
      <c r="I39" s="69">
        <v>7.57</v>
      </c>
      <c r="J39" s="69">
        <v>6.94</v>
      </c>
      <c r="K39" s="69">
        <v>140</v>
      </c>
      <c r="L39" s="69">
        <v>0.05</v>
      </c>
      <c r="M39" s="69"/>
      <c r="N39" s="69">
        <v>12</v>
      </c>
      <c r="O39" s="69">
        <v>0.52</v>
      </c>
      <c r="P39" s="69">
        <v>11.6</v>
      </c>
      <c r="Q39" s="69">
        <v>106</v>
      </c>
      <c r="R39" s="69">
        <v>19.8</v>
      </c>
      <c r="S39" s="69">
        <v>0.95</v>
      </c>
    </row>
    <row r="40" spans="1:19" ht="14.25" customHeight="1" x14ac:dyDescent="0.3">
      <c r="A40" s="70" t="s">
        <v>88</v>
      </c>
      <c r="B40" s="61" t="s">
        <v>154</v>
      </c>
      <c r="C40" s="61"/>
      <c r="D40" s="61"/>
      <c r="E40" s="61"/>
      <c r="F40" s="40">
        <v>180</v>
      </c>
      <c r="G40" s="49">
        <v>22.45</v>
      </c>
      <c r="H40" s="43">
        <v>2.79</v>
      </c>
      <c r="I40" s="43">
        <v>3.42</v>
      </c>
      <c r="J40" s="84">
        <v>6.01</v>
      </c>
      <c r="K40" s="44">
        <v>65.37</v>
      </c>
      <c r="L40" s="50">
        <v>1.7000000000000001E-2</v>
      </c>
      <c r="M40" s="50">
        <v>40.97</v>
      </c>
      <c r="N40" s="50">
        <v>16.37</v>
      </c>
      <c r="O40" s="50"/>
      <c r="P40" s="50">
        <v>7.38</v>
      </c>
      <c r="Q40" s="50">
        <v>10.08</v>
      </c>
      <c r="R40" s="50">
        <v>4.1539999999999999</v>
      </c>
      <c r="S40" s="50">
        <v>0.216</v>
      </c>
    </row>
    <row r="41" spans="1:19" ht="14.25" customHeight="1" x14ac:dyDescent="0.3">
      <c r="A41" s="70" t="s">
        <v>91</v>
      </c>
      <c r="B41" s="63" t="s">
        <v>186</v>
      </c>
      <c r="C41" s="61"/>
      <c r="D41" s="61"/>
      <c r="E41" s="61"/>
      <c r="F41" s="40">
        <v>200</v>
      </c>
      <c r="G41" s="49">
        <v>10</v>
      </c>
      <c r="H41" s="43">
        <v>0.45</v>
      </c>
      <c r="I41" s="43">
        <v>0.1</v>
      </c>
      <c r="J41" s="84">
        <v>33.99</v>
      </c>
      <c r="K41" s="44">
        <v>141.19999999999999</v>
      </c>
      <c r="L41" s="50">
        <v>0.02</v>
      </c>
      <c r="M41" s="50">
        <v>12</v>
      </c>
      <c r="N41" s="50"/>
      <c r="O41" s="50"/>
      <c r="P41" s="50">
        <v>23.02</v>
      </c>
      <c r="Q41" s="50">
        <v>11.5</v>
      </c>
      <c r="R41" s="50">
        <v>7.63</v>
      </c>
      <c r="S41" s="50">
        <v>0.24</v>
      </c>
    </row>
    <row r="42" spans="1:19" s="92" customFormat="1" ht="14.25" customHeight="1" x14ac:dyDescent="0.25">
      <c r="A42" s="89" t="s">
        <v>50</v>
      </c>
      <c r="B42" s="90" t="s">
        <v>51</v>
      </c>
      <c r="C42" s="90"/>
      <c r="D42" s="91"/>
      <c r="F42" s="93">
        <v>50</v>
      </c>
      <c r="G42" s="94">
        <v>5</v>
      </c>
      <c r="H42" s="95">
        <v>3.95</v>
      </c>
      <c r="I42" s="95">
        <v>0.5</v>
      </c>
      <c r="J42" s="95">
        <v>24.17</v>
      </c>
      <c r="K42" s="96">
        <v>117.5</v>
      </c>
      <c r="L42" s="95">
        <v>0.09</v>
      </c>
      <c r="M42" s="58"/>
      <c r="N42" s="59"/>
      <c r="O42" s="58">
        <v>0.67</v>
      </c>
      <c r="P42" s="58">
        <v>11.5</v>
      </c>
      <c r="Q42" s="58">
        <v>43.5</v>
      </c>
      <c r="R42" s="58">
        <v>16.5</v>
      </c>
      <c r="S42" s="58">
        <v>1</v>
      </c>
    </row>
    <row r="43" spans="1:19" ht="23.25" customHeight="1" x14ac:dyDescent="0.3">
      <c r="A43" s="89" t="s">
        <v>52</v>
      </c>
      <c r="B43" s="61" t="s">
        <v>53</v>
      </c>
      <c r="C43" s="61"/>
      <c r="D43" s="61"/>
      <c r="E43" s="61"/>
      <c r="F43" s="97">
        <v>50</v>
      </c>
      <c r="G43" s="94"/>
      <c r="H43" s="43">
        <v>2.64</v>
      </c>
      <c r="I43" s="43">
        <v>0.48</v>
      </c>
      <c r="J43" s="43">
        <v>15.84</v>
      </c>
      <c r="K43" s="43">
        <v>79.2</v>
      </c>
      <c r="L43" s="43">
        <v>7.0000000000000007E-2</v>
      </c>
      <c r="M43" s="43">
        <v>0</v>
      </c>
      <c r="N43" s="43"/>
      <c r="O43" s="43"/>
      <c r="P43" s="43">
        <v>11.6</v>
      </c>
      <c r="Q43" s="43">
        <v>60</v>
      </c>
      <c r="R43" s="43">
        <v>18.8</v>
      </c>
      <c r="S43" s="43">
        <v>1.56</v>
      </c>
    </row>
    <row r="44" spans="1:19" ht="16.5" customHeight="1" x14ac:dyDescent="0.3">
      <c r="A44" s="70"/>
      <c r="B44" s="71" t="s">
        <v>38</v>
      </c>
      <c r="C44" s="71"/>
      <c r="D44" s="71"/>
      <c r="E44" s="71"/>
      <c r="F44" s="73">
        <f>100+100+380+100</f>
        <v>680</v>
      </c>
      <c r="G44" s="117">
        <f>SUM(G38:G43)</f>
        <v>57.45</v>
      </c>
      <c r="H44" s="72">
        <f>SUM(H38:H43)</f>
        <v>22.02</v>
      </c>
      <c r="I44" s="72">
        <f t="shared" ref="I44:S44" si="2">SUM(I38:I43)</f>
        <v>12.24</v>
      </c>
      <c r="J44" s="72">
        <f t="shared" si="2"/>
        <v>95.47</v>
      </c>
      <c r="K44" s="72">
        <f t="shared" si="2"/>
        <v>583.17000000000007</v>
      </c>
      <c r="L44" s="72">
        <f t="shared" si="2"/>
        <v>0.29700000000000004</v>
      </c>
      <c r="M44" s="72">
        <f t="shared" si="2"/>
        <v>57.35</v>
      </c>
      <c r="N44" s="72">
        <f t="shared" si="2"/>
        <v>28.72</v>
      </c>
      <c r="O44" s="72">
        <f t="shared" si="2"/>
        <v>25.18</v>
      </c>
      <c r="P44" s="72">
        <f t="shared" si="2"/>
        <v>109.63</v>
      </c>
      <c r="Q44" s="72">
        <f t="shared" si="2"/>
        <v>261.47000000000003</v>
      </c>
      <c r="R44" s="72">
        <f t="shared" si="2"/>
        <v>67.954000000000008</v>
      </c>
      <c r="S44" s="72">
        <f t="shared" si="2"/>
        <v>3.9659999999999997</v>
      </c>
    </row>
    <row r="45" spans="1:19" ht="14.25" customHeight="1" x14ac:dyDescent="0.3">
      <c r="A45" s="70"/>
      <c r="B45" s="71"/>
      <c r="C45" s="71"/>
      <c r="D45" s="71"/>
      <c r="E45" s="71"/>
      <c r="F45" s="73"/>
      <c r="G45" s="73"/>
      <c r="H45" s="72"/>
      <c r="I45" s="72"/>
      <c r="J45" s="102"/>
      <c r="K45" s="74"/>
      <c r="L45" s="37"/>
      <c r="M45" s="37"/>
      <c r="N45" s="37"/>
      <c r="O45" s="37"/>
      <c r="P45" s="37"/>
      <c r="Q45" s="37"/>
      <c r="R45" s="37"/>
      <c r="S45" s="37"/>
    </row>
    <row r="46" spans="1:19" ht="14.25" customHeight="1" x14ac:dyDescent="0.3">
      <c r="A46" s="70"/>
      <c r="B46" s="71" t="s">
        <v>64</v>
      </c>
      <c r="C46" s="71"/>
      <c r="D46" s="71"/>
      <c r="E46" s="71"/>
      <c r="F46" s="73"/>
      <c r="G46" s="73"/>
      <c r="H46" s="72"/>
      <c r="I46" s="72"/>
      <c r="J46" s="102"/>
      <c r="K46" s="74"/>
      <c r="L46" s="37"/>
      <c r="M46" s="37"/>
      <c r="N46" s="37"/>
      <c r="O46" s="37"/>
      <c r="P46" s="37"/>
      <c r="Q46" s="37"/>
      <c r="R46" s="37"/>
      <c r="S46" s="37"/>
    </row>
    <row r="47" spans="1:19" ht="14.25" customHeight="1" x14ac:dyDescent="0.3">
      <c r="A47" s="89" t="s">
        <v>65</v>
      </c>
      <c r="B47" s="52" t="s">
        <v>66</v>
      </c>
      <c r="C47" s="53"/>
      <c r="D47" s="53"/>
      <c r="F47" s="54">
        <v>50</v>
      </c>
      <c r="G47" s="41">
        <v>29.28</v>
      </c>
      <c r="H47" s="95">
        <v>1.1100000000000001</v>
      </c>
      <c r="I47" s="95">
        <v>1.41</v>
      </c>
      <c r="J47" s="56">
        <v>10.97</v>
      </c>
      <c r="K47" s="57">
        <v>61.05</v>
      </c>
      <c r="L47" s="57">
        <v>0.02</v>
      </c>
      <c r="M47" s="58"/>
      <c r="N47" s="59"/>
      <c r="O47" s="58">
        <v>0.02</v>
      </c>
      <c r="P47" s="58">
        <v>1.2</v>
      </c>
      <c r="Q47" s="58">
        <v>3.75</v>
      </c>
      <c r="R47" s="58">
        <v>1.35</v>
      </c>
      <c r="S47" s="58">
        <v>0.06</v>
      </c>
    </row>
    <row r="48" spans="1:19" s="92" customFormat="1" ht="14.25" customHeight="1" x14ac:dyDescent="0.3">
      <c r="A48" s="47" t="s">
        <v>67</v>
      </c>
      <c r="B48" s="106" t="s">
        <v>93</v>
      </c>
      <c r="F48" s="107">
        <v>180</v>
      </c>
      <c r="G48" s="95">
        <v>10</v>
      </c>
      <c r="H48" s="45">
        <v>5.22</v>
      </c>
      <c r="I48" s="45">
        <v>4.5</v>
      </c>
      <c r="J48" s="45">
        <v>7.56</v>
      </c>
      <c r="K48" s="45">
        <v>91.8</v>
      </c>
      <c r="L48" s="45">
        <v>0.04</v>
      </c>
      <c r="M48" s="45">
        <v>0.54</v>
      </c>
      <c r="N48" s="45">
        <v>36</v>
      </c>
      <c r="O48" s="45"/>
      <c r="P48" s="45">
        <v>223.2</v>
      </c>
      <c r="Q48" s="45">
        <v>165.6</v>
      </c>
      <c r="R48" s="45">
        <v>25.2</v>
      </c>
      <c r="S48" s="45">
        <v>0.18</v>
      </c>
    </row>
    <row r="49" spans="1:19" ht="22.5" customHeight="1" x14ac:dyDescent="0.3">
      <c r="A49" s="47"/>
      <c r="B49" s="71" t="s">
        <v>38</v>
      </c>
      <c r="C49" s="71"/>
      <c r="D49" s="71"/>
      <c r="E49" s="71"/>
      <c r="F49" s="73">
        <f>SUM(F47:F48)</f>
        <v>230</v>
      </c>
      <c r="G49" s="118">
        <f>SUM(G47:G48)</f>
        <v>39.28</v>
      </c>
      <c r="H49" s="72">
        <f>SUM(H47:H48)</f>
        <v>6.33</v>
      </c>
      <c r="I49" s="72">
        <f t="shared" ref="I49:S49" si="3">SUM(I47:I48)</f>
        <v>5.91</v>
      </c>
      <c r="J49" s="72">
        <f t="shared" si="3"/>
        <v>18.53</v>
      </c>
      <c r="K49" s="72">
        <f t="shared" si="3"/>
        <v>152.85</v>
      </c>
      <c r="L49" s="72">
        <f t="shared" si="3"/>
        <v>0.06</v>
      </c>
      <c r="M49" s="72">
        <f t="shared" si="3"/>
        <v>0.54</v>
      </c>
      <c r="N49" s="72">
        <f t="shared" si="3"/>
        <v>36</v>
      </c>
      <c r="O49" s="72">
        <f t="shared" si="3"/>
        <v>0.02</v>
      </c>
      <c r="P49" s="72">
        <f t="shared" si="3"/>
        <v>224.39999999999998</v>
      </c>
      <c r="Q49" s="72">
        <f t="shared" si="3"/>
        <v>169.35</v>
      </c>
      <c r="R49" s="72">
        <f t="shared" si="3"/>
        <v>26.55</v>
      </c>
      <c r="S49" s="72">
        <f t="shared" si="3"/>
        <v>0.24</v>
      </c>
    </row>
    <row r="50" spans="1:19" ht="15.75" customHeight="1" x14ac:dyDescent="0.3">
      <c r="A50" s="70"/>
      <c r="B50" s="71" t="s">
        <v>69</v>
      </c>
      <c r="C50" s="71"/>
      <c r="D50" s="71"/>
      <c r="E50" s="71"/>
      <c r="F50" s="72">
        <f>F20+F30+F35+F44+F49</f>
        <v>2750</v>
      </c>
      <c r="G50" s="72" t="e">
        <f t="shared" ref="G50:S50" si="4">G20+G30+G35+G44+G49</f>
        <v>#REF!</v>
      </c>
      <c r="H50" s="72">
        <f t="shared" si="4"/>
        <v>123.24333333333334</v>
      </c>
      <c r="I50" s="72">
        <f t="shared" si="4"/>
        <v>86.529999999999987</v>
      </c>
      <c r="J50" s="72">
        <f t="shared" si="4"/>
        <v>399.57333333333327</v>
      </c>
      <c r="K50" s="72">
        <f t="shared" si="4"/>
        <v>2856.14</v>
      </c>
      <c r="L50" s="72">
        <f t="shared" si="4"/>
        <v>1.1760000000000002</v>
      </c>
      <c r="M50" s="72">
        <f t="shared" si="4"/>
        <v>123.31000000000002</v>
      </c>
      <c r="N50" s="72">
        <f t="shared" si="4"/>
        <v>284.39</v>
      </c>
      <c r="O50" s="72">
        <f t="shared" si="4"/>
        <v>30.749999999999996</v>
      </c>
      <c r="P50" s="72">
        <f t="shared" si="4"/>
        <v>1179.9133333333334</v>
      </c>
      <c r="Q50" s="72">
        <f t="shared" si="4"/>
        <v>1621.85</v>
      </c>
      <c r="R50" s="72">
        <f t="shared" si="4"/>
        <v>332.63133333333332</v>
      </c>
      <c r="S50" s="72">
        <f t="shared" si="4"/>
        <v>20.502000000000002</v>
      </c>
    </row>
    <row r="51" spans="1:19" ht="14.25" customHeight="1" x14ac:dyDescent="0.3">
      <c r="A51" s="70"/>
      <c r="B51" s="71"/>
      <c r="C51" s="71"/>
      <c r="D51" s="71"/>
      <c r="E51" s="71"/>
      <c r="F51" s="108"/>
      <c r="G51" s="73"/>
      <c r="H51" s="72"/>
      <c r="I51" s="72"/>
      <c r="J51" s="72"/>
      <c r="K51" s="72"/>
      <c r="L51" s="109"/>
      <c r="M51" s="109"/>
      <c r="N51" s="109"/>
      <c r="O51" s="109"/>
      <c r="P51" s="36"/>
      <c r="Q51" s="36"/>
      <c r="R51" s="109"/>
      <c r="S51" s="109"/>
    </row>
    <row r="52" spans="1:19" ht="17.25" customHeight="1" x14ac:dyDescent="0.3">
      <c r="A52" s="25"/>
      <c r="B52" s="26" t="s">
        <v>181</v>
      </c>
      <c r="C52" s="27">
        <v>44824</v>
      </c>
      <c r="D52" s="26"/>
      <c r="E52" s="26"/>
      <c r="F52" s="26"/>
      <c r="G52" s="26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4.25" customHeight="1" x14ac:dyDescent="0.3">
      <c r="A53" s="29" t="s">
        <v>11</v>
      </c>
      <c r="B53" s="26" t="s">
        <v>12</v>
      </c>
      <c r="C53" s="26"/>
      <c r="D53" s="26"/>
      <c r="E53" s="26"/>
      <c r="F53" s="30" t="s">
        <v>13</v>
      </c>
      <c r="G53" s="30" t="s">
        <v>14</v>
      </c>
      <c r="H53" s="30" t="s">
        <v>15</v>
      </c>
      <c r="I53" s="30" t="s">
        <v>16</v>
      </c>
      <c r="J53" s="31" t="s">
        <v>17</v>
      </c>
      <c r="K53" s="30" t="s">
        <v>18</v>
      </c>
      <c r="L53" s="32" t="s">
        <v>19</v>
      </c>
      <c r="M53" s="32" t="s">
        <v>20</v>
      </c>
      <c r="N53" s="32" t="s">
        <v>21</v>
      </c>
      <c r="O53" s="32" t="s">
        <v>22</v>
      </c>
      <c r="P53" s="32" t="s">
        <v>23</v>
      </c>
      <c r="Q53" s="32" t="s">
        <v>24</v>
      </c>
      <c r="R53" s="32" t="s">
        <v>25</v>
      </c>
      <c r="S53" s="32" t="s">
        <v>26</v>
      </c>
    </row>
    <row r="54" spans="1:19" ht="14.25" customHeight="1" x14ac:dyDescent="0.3">
      <c r="A54" s="33"/>
      <c r="B54" s="26"/>
      <c r="C54" s="26"/>
      <c r="D54" s="26"/>
      <c r="E54" s="26"/>
      <c r="F54" s="34"/>
      <c r="G54" s="34"/>
      <c r="H54" s="34"/>
      <c r="I54" s="34"/>
      <c r="J54" s="34"/>
      <c r="K54" s="35"/>
      <c r="L54" s="36"/>
      <c r="M54" s="37"/>
      <c r="N54" s="37"/>
      <c r="O54" s="37"/>
      <c r="P54" s="37"/>
      <c r="Q54" s="37"/>
      <c r="R54" s="37"/>
      <c r="S54" s="37"/>
    </row>
    <row r="55" spans="1:19" ht="14.25" customHeight="1" x14ac:dyDescent="0.3">
      <c r="A55" s="25"/>
      <c r="B55" s="26" t="s">
        <v>27</v>
      </c>
      <c r="C55" s="26"/>
      <c r="D55" s="26"/>
      <c r="E55" s="26"/>
      <c r="F55" s="34"/>
      <c r="G55" s="34"/>
      <c r="H55" s="34"/>
      <c r="I55" s="34"/>
      <c r="J55" s="34"/>
      <c r="K55" s="35"/>
      <c r="L55" s="37"/>
      <c r="M55" s="37"/>
      <c r="N55" s="37"/>
      <c r="O55" s="37"/>
      <c r="P55" s="37"/>
      <c r="Q55" s="37"/>
      <c r="R55" s="37"/>
      <c r="S55" s="37"/>
    </row>
    <row r="56" spans="1:19" ht="14.25" customHeight="1" x14ac:dyDescent="0.3">
      <c r="A56" s="38" t="s">
        <v>28</v>
      </c>
      <c r="B56" s="35" t="s">
        <v>225</v>
      </c>
      <c r="C56" s="35"/>
      <c r="D56" s="26"/>
      <c r="E56" s="39"/>
      <c r="F56" s="187" t="s">
        <v>163</v>
      </c>
      <c r="G56" s="41">
        <v>5</v>
      </c>
      <c r="H56" s="42">
        <v>6.58</v>
      </c>
      <c r="I56" s="42">
        <v>6.65</v>
      </c>
      <c r="J56" s="43"/>
      <c r="K56" s="44">
        <v>85.8</v>
      </c>
      <c r="L56" s="43">
        <v>0.02</v>
      </c>
      <c r="M56" s="45">
        <v>0.18</v>
      </c>
      <c r="N56" s="45">
        <v>52.5</v>
      </c>
      <c r="O56" s="45"/>
      <c r="P56" s="46">
        <v>250</v>
      </c>
      <c r="Q56" s="46">
        <v>150</v>
      </c>
      <c r="R56" s="46">
        <v>13.75</v>
      </c>
      <c r="S56" s="46">
        <v>0.18</v>
      </c>
    </row>
    <row r="57" spans="1:19" ht="14.25" customHeight="1" x14ac:dyDescent="0.3">
      <c r="A57" s="47" t="s">
        <v>96</v>
      </c>
      <c r="B57" s="35" t="s">
        <v>71</v>
      </c>
      <c r="C57" s="35"/>
      <c r="D57" s="26"/>
      <c r="E57" s="26"/>
      <c r="F57" s="48" t="s">
        <v>226</v>
      </c>
      <c r="G57" s="49"/>
      <c r="H57" s="119">
        <v>37.24</v>
      </c>
      <c r="I57" s="43">
        <v>26.67</v>
      </c>
      <c r="J57" s="43">
        <v>50.97</v>
      </c>
      <c r="K57" s="44">
        <v>594.4</v>
      </c>
      <c r="L57" s="50">
        <v>0.14000000000000001</v>
      </c>
      <c r="M57" s="50">
        <v>0.78</v>
      </c>
      <c r="N57" s="50">
        <v>92.6</v>
      </c>
      <c r="O57" s="50">
        <v>0.94</v>
      </c>
      <c r="P57" s="50">
        <v>386.9</v>
      </c>
      <c r="Q57" s="50">
        <v>486.5</v>
      </c>
      <c r="R57" s="50">
        <v>54.6</v>
      </c>
      <c r="S57" s="50">
        <v>1.46</v>
      </c>
    </row>
    <row r="58" spans="1:19" ht="13.8" customHeight="1" x14ac:dyDescent="0.25">
      <c r="A58" s="51" t="s">
        <v>32</v>
      </c>
      <c r="B58" s="52" t="s">
        <v>97</v>
      </c>
      <c r="C58" s="53"/>
      <c r="D58" s="53"/>
      <c r="F58" s="54">
        <v>200</v>
      </c>
      <c r="G58" s="55">
        <v>10</v>
      </c>
      <c r="H58" s="56">
        <v>0.56999999999999995</v>
      </c>
      <c r="I58" s="56">
        <v>0.06</v>
      </c>
      <c r="J58" s="56">
        <v>30.2</v>
      </c>
      <c r="K58" s="57">
        <v>123.6</v>
      </c>
      <c r="L58" s="57">
        <v>2E-3</v>
      </c>
      <c r="M58" s="58">
        <v>1.1000000000000001</v>
      </c>
      <c r="N58" s="59"/>
      <c r="O58" s="58"/>
      <c r="P58" s="58">
        <v>15.7</v>
      </c>
      <c r="Q58" s="58">
        <v>16.3</v>
      </c>
      <c r="R58" s="58">
        <v>3.36</v>
      </c>
      <c r="S58" s="58">
        <v>0.37</v>
      </c>
    </row>
    <row r="59" spans="1:19" s="63" customFormat="1" ht="29.25" customHeight="1" x14ac:dyDescent="0.3">
      <c r="A59" s="60" t="s">
        <v>34</v>
      </c>
      <c r="B59" s="61" t="s">
        <v>35</v>
      </c>
      <c r="C59" s="61"/>
      <c r="D59" s="61"/>
      <c r="E59" s="61"/>
      <c r="F59" s="40">
        <v>50</v>
      </c>
      <c r="G59" s="49">
        <v>5</v>
      </c>
      <c r="H59" s="43">
        <v>7.11</v>
      </c>
      <c r="I59" s="43">
        <v>0.9</v>
      </c>
      <c r="J59" s="43">
        <v>43.5</v>
      </c>
      <c r="K59" s="62">
        <v>211.5</v>
      </c>
      <c r="L59" s="45">
        <v>0.15</v>
      </c>
      <c r="M59" s="45"/>
      <c r="N59" s="45"/>
      <c r="O59" s="45">
        <v>1.2</v>
      </c>
      <c r="P59" s="45">
        <v>20.7</v>
      </c>
      <c r="Q59" s="45">
        <v>78.3</v>
      </c>
      <c r="R59" s="45">
        <v>29.7</v>
      </c>
      <c r="S59" s="45">
        <v>1.8</v>
      </c>
    </row>
    <row r="60" spans="1:19" s="63" customFormat="1" ht="29.25" customHeight="1" x14ac:dyDescent="0.25">
      <c r="A60" s="51" t="s">
        <v>36</v>
      </c>
      <c r="B60" s="53" t="s">
        <v>73</v>
      </c>
      <c r="C60" s="53"/>
      <c r="D60" s="53"/>
      <c r="E60"/>
      <c r="F60" s="64">
        <v>150</v>
      </c>
      <c r="G60" s="65">
        <v>10</v>
      </c>
      <c r="H60" s="19">
        <v>0.8</v>
      </c>
      <c r="I60" s="19">
        <v>0.8</v>
      </c>
      <c r="J60" s="18">
        <v>19.600000000000001</v>
      </c>
      <c r="K60" s="20">
        <v>64</v>
      </c>
      <c r="L60" s="66">
        <v>0.06</v>
      </c>
      <c r="M60" s="67">
        <v>20</v>
      </c>
      <c r="N60" s="68"/>
      <c r="O60" s="69">
        <v>0.4</v>
      </c>
      <c r="P60" s="69">
        <v>32</v>
      </c>
      <c r="Q60" s="69">
        <v>22</v>
      </c>
      <c r="R60" s="69">
        <v>18</v>
      </c>
      <c r="S60" s="69">
        <v>4.4000000000000004</v>
      </c>
    </row>
    <row r="61" spans="1:19" ht="26.25" customHeight="1" x14ac:dyDescent="0.3">
      <c r="A61" s="70"/>
      <c r="B61" s="71" t="s">
        <v>38</v>
      </c>
      <c r="C61" s="61"/>
      <c r="D61" s="61"/>
      <c r="E61" s="61"/>
      <c r="F61" s="72">
        <f>30+15+210+250+150</f>
        <v>655</v>
      </c>
      <c r="G61" s="72">
        <f>SUM(G56:G60)</f>
        <v>30</v>
      </c>
      <c r="H61" s="72">
        <f>SUM(H56:H60)</f>
        <v>52.3</v>
      </c>
      <c r="I61" s="72">
        <f t="shared" ref="I61:S61" si="5">SUM(I56:I60)</f>
        <v>35.08</v>
      </c>
      <c r="J61" s="72">
        <f t="shared" si="5"/>
        <v>144.27000000000001</v>
      </c>
      <c r="K61" s="72">
        <f t="shared" si="5"/>
        <v>1079.3</v>
      </c>
      <c r="L61" s="72">
        <f t="shared" si="5"/>
        <v>0.372</v>
      </c>
      <c r="M61" s="72">
        <f t="shared" si="5"/>
        <v>22.06</v>
      </c>
      <c r="N61" s="72">
        <f t="shared" si="5"/>
        <v>145.1</v>
      </c>
      <c r="O61" s="72">
        <f t="shared" si="5"/>
        <v>2.5399999999999996</v>
      </c>
      <c r="P61" s="72">
        <f t="shared" si="5"/>
        <v>705.30000000000007</v>
      </c>
      <c r="Q61" s="72">
        <f t="shared" si="5"/>
        <v>753.09999999999991</v>
      </c>
      <c r="R61" s="72">
        <f t="shared" si="5"/>
        <v>119.41</v>
      </c>
      <c r="S61" s="72">
        <f t="shared" si="5"/>
        <v>8.2100000000000009</v>
      </c>
    </row>
    <row r="62" spans="1:19" ht="15.75" customHeight="1" x14ac:dyDescent="0.3">
      <c r="A62" s="70"/>
      <c r="B62" s="71"/>
      <c r="C62" s="61"/>
      <c r="D62" s="61"/>
      <c r="E62" s="61"/>
      <c r="F62" s="40"/>
      <c r="G62" s="40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4.25" customHeight="1" x14ac:dyDescent="0.3">
      <c r="A63" s="70"/>
      <c r="B63" s="71" t="s">
        <v>39</v>
      </c>
      <c r="C63" s="71"/>
      <c r="D63" s="71"/>
      <c r="E63" s="71"/>
      <c r="F63" s="73"/>
      <c r="G63" s="73"/>
      <c r="H63" s="72"/>
      <c r="I63" s="72"/>
      <c r="J63" s="72"/>
      <c r="K63" s="74"/>
      <c r="L63" s="37"/>
      <c r="M63" s="37"/>
      <c r="N63" s="37"/>
      <c r="O63" s="37"/>
      <c r="P63" s="37"/>
      <c r="Q63" s="37"/>
      <c r="R63" s="37"/>
      <c r="S63" s="37"/>
    </row>
    <row r="64" spans="1:19" ht="14.25" customHeight="1" x14ac:dyDescent="0.3">
      <c r="A64" s="75"/>
      <c r="B64" s="76" t="s">
        <v>248</v>
      </c>
      <c r="C64" s="76"/>
      <c r="D64" s="76"/>
      <c r="F64" s="77">
        <v>100</v>
      </c>
      <c r="G64" s="78"/>
      <c r="H64" s="79">
        <v>2.6</v>
      </c>
      <c r="I64" s="79">
        <v>1</v>
      </c>
      <c r="J64" s="79">
        <v>18.2</v>
      </c>
      <c r="K64" s="79">
        <v>103.2</v>
      </c>
      <c r="L64" s="80"/>
      <c r="M64" s="80">
        <v>122.6</v>
      </c>
      <c r="N64" s="81"/>
      <c r="O64" s="80"/>
      <c r="P64" s="80"/>
      <c r="Q64" s="80"/>
      <c r="R64" s="80"/>
      <c r="S64" s="80"/>
    </row>
    <row r="65" spans="1:19" ht="14.25" customHeight="1" x14ac:dyDescent="0.3">
      <c r="A65" s="60" t="s">
        <v>42</v>
      </c>
      <c r="B65" s="82" t="s">
        <v>249</v>
      </c>
      <c r="C65" s="82"/>
      <c r="D65" s="82"/>
      <c r="E65" s="82"/>
      <c r="F65" s="40" t="s">
        <v>44</v>
      </c>
      <c r="G65" s="49"/>
      <c r="H65" s="41">
        <v>4.5759999999999996</v>
      </c>
      <c r="I65" s="41">
        <v>6.74</v>
      </c>
      <c r="J65" s="41">
        <v>9.26</v>
      </c>
      <c r="K65" s="41">
        <v>124.67</v>
      </c>
      <c r="L65" s="45">
        <v>0.08</v>
      </c>
      <c r="M65" s="45">
        <v>10.45</v>
      </c>
      <c r="N65" s="45">
        <v>3</v>
      </c>
      <c r="O65" s="45">
        <v>38.08</v>
      </c>
      <c r="P65" s="45">
        <v>80.430000000000007</v>
      </c>
      <c r="Q65" s="45">
        <v>25.58</v>
      </c>
      <c r="R65" s="45">
        <v>1.0129999999999999</v>
      </c>
      <c r="S65" s="45"/>
    </row>
    <row r="66" spans="1:19" ht="14.25" customHeight="1" x14ac:dyDescent="0.3">
      <c r="A66" s="38" t="s">
        <v>45</v>
      </c>
      <c r="B66" s="61" t="s">
        <v>228</v>
      </c>
      <c r="C66" s="61"/>
      <c r="D66" s="83"/>
      <c r="E66" s="83"/>
      <c r="F66" s="48" t="s">
        <v>47</v>
      </c>
      <c r="G66" s="49">
        <v>45</v>
      </c>
      <c r="H66" s="42">
        <v>23.4</v>
      </c>
      <c r="I66" s="42">
        <v>18.559999999999999</v>
      </c>
      <c r="J66" s="43">
        <v>0.36</v>
      </c>
      <c r="K66" s="44">
        <v>262</v>
      </c>
      <c r="L66" s="50">
        <v>0.04</v>
      </c>
      <c r="M66" s="50">
        <v>2.36</v>
      </c>
      <c r="N66" s="50">
        <v>58.2</v>
      </c>
      <c r="O66" s="50">
        <v>0.92</v>
      </c>
      <c r="P66" s="50">
        <v>53.6</v>
      </c>
      <c r="Q66" s="50">
        <v>164</v>
      </c>
      <c r="R66" s="50">
        <v>20.28</v>
      </c>
      <c r="S66" s="50">
        <v>1.88</v>
      </c>
    </row>
    <row r="67" spans="1:19" ht="14.25" customHeight="1" x14ac:dyDescent="0.3">
      <c r="A67" s="70"/>
      <c r="B67" s="61" t="s">
        <v>81</v>
      </c>
      <c r="C67" s="61"/>
      <c r="D67" s="61"/>
      <c r="E67" s="61"/>
      <c r="F67" s="40">
        <v>180</v>
      </c>
      <c r="G67" s="49"/>
      <c r="H67" s="43">
        <v>2.79</v>
      </c>
      <c r="I67" s="43">
        <v>3.42</v>
      </c>
      <c r="J67" s="84">
        <v>6.01</v>
      </c>
      <c r="K67" s="44">
        <v>65.37</v>
      </c>
      <c r="L67" s="50">
        <v>1.7000000000000001E-2</v>
      </c>
      <c r="M67" s="50">
        <v>40.97</v>
      </c>
      <c r="N67" s="50">
        <v>16.37</v>
      </c>
      <c r="O67" s="50"/>
      <c r="P67" s="50">
        <v>7.38</v>
      </c>
      <c r="Q67" s="50">
        <v>10.08</v>
      </c>
      <c r="R67" s="50">
        <v>4.1539999999999999</v>
      </c>
      <c r="S67" s="50">
        <v>0.216</v>
      </c>
    </row>
    <row r="68" spans="1:19" ht="14.25" customHeight="1" x14ac:dyDescent="0.25">
      <c r="A68" s="85">
        <v>376</v>
      </c>
      <c r="B68" s="63" t="s">
        <v>186</v>
      </c>
      <c r="C68" s="63"/>
      <c r="D68" s="63"/>
      <c r="E68" s="63"/>
      <c r="F68" s="67">
        <v>200</v>
      </c>
      <c r="G68" s="86">
        <v>10</v>
      </c>
      <c r="H68" s="87">
        <v>7.0000000000000007E-2</v>
      </c>
      <c r="I68" s="87">
        <v>0.02</v>
      </c>
      <c r="J68" s="87">
        <v>15</v>
      </c>
      <c r="K68" s="87">
        <v>60</v>
      </c>
      <c r="L68" s="87"/>
      <c r="M68" s="87">
        <v>0.03</v>
      </c>
      <c r="N68" s="88"/>
      <c r="O68" s="88"/>
      <c r="P68" s="88">
        <v>11.1</v>
      </c>
      <c r="Q68" s="88">
        <v>2.8</v>
      </c>
      <c r="R68" s="88">
        <v>1.4</v>
      </c>
      <c r="S68" s="88">
        <v>0.28000000000000003</v>
      </c>
    </row>
    <row r="69" spans="1:19" s="92" customFormat="1" ht="14.25" customHeight="1" x14ac:dyDescent="0.25">
      <c r="A69" s="89" t="s">
        <v>50</v>
      </c>
      <c r="B69" s="90" t="s">
        <v>51</v>
      </c>
      <c r="C69" s="90"/>
      <c r="D69" s="91"/>
      <c r="F69" s="93">
        <v>50</v>
      </c>
      <c r="G69" s="94">
        <v>5</v>
      </c>
      <c r="H69" s="95">
        <v>3.95</v>
      </c>
      <c r="I69" s="95">
        <v>0.5</v>
      </c>
      <c r="J69" s="95">
        <v>24.17</v>
      </c>
      <c r="K69" s="96">
        <v>117.5</v>
      </c>
      <c r="L69" s="95">
        <v>0.09</v>
      </c>
      <c r="M69" s="58"/>
      <c r="N69" s="59"/>
      <c r="O69" s="58">
        <v>0.67</v>
      </c>
      <c r="P69" s="58">
        <v>11.5</v>
      </c>
      <c r="Q69" s="58">
        <v>43.5</v>
      </c>
      <c r="R69" s="58">
        <v>16.5</v>
      </c>
      <c r="S69" s="58">
        <v>1</v>
      </c>
    </row>
    <row r="70" spans="1:19" s="92" customFormat="1" ht="14.25" customHeight="1" x14ac:dyDescent="0.3">
      <c r="A70" s="89" t="s">
        <v>52</v>
      </c>
      <c r="B70" s="61" t="s">
        <v>53</v>
      </c>
      <c r="C70" s="61"/>
      <c r="D70" s="61"/>
      <c r="E70" s="61"/>
      <c r="F70" s="97">
        <v>50</v>
      </c>
      <c r="G70" s="94"/>
      <c r="H70" s="43">
        <v>4.95</v>
      </c>
      <c r="I70" s="43">
        <v>0.9</v>
      </c>
      <c r="J70" s="43">
        <v>29.7</v>
      </c>
      <c r="K70" s="43">
        <v>148.5</v>
      </c>
      <c r="L70" s="43">
        <v>0.13</v>
      </c>
      <c r="M70" s="43">
        <v>0</v>
      </c>
      <c r="N70" s="43"/>
      <c r="O70" s="43"/>
      <c r="P70" s="43">
        <v>21.75</v>
      </c>
      <c r="Q70" s="43">
        <v>112.5</v>
      </c>
      <c r="R70" s="43">
        <v>35.25</v>
      </c>
      <c r="S70" s="43">
        <v>2.93</v>
      </c>
    </row>
    <row r="71" spans="1:19" ht="15" customHeight="1" x14ac:dyDescent="0.3">
      <c r="A71" s="70"/>
      <c r="B71" s="71" t="s">
        <v>38</v>
      </c>
      <c r="C71" s="71"/>
      <c r="D71" s="71"/>
      <c r="E71" s="71"/>
      <c r="F71" s="73">
        <f>100+270+100+180+200+100</f>
        <v>950</v>
      </c>
      <c r="G71" s="72" t="e">
        <f>#REF!+#REF!+G66+#REF!+G68+G69</f>
        <v>#REF!</v>
      </c>
      <c r="H71" s="72">
        <f>SUM(H64:H70)</f>
        <v>42.336000000000006</v>
      </c>
      <c r="I71" s="72">
        <f t="shared" ref="I71:S71" si="6">SUM(I64:I70)</f>
        <v>31.139999999999997</v>
      </c>
      <c r="J71" s="72">
        <f t="shared" si="6"/>
        <v>102.7</v>
      </c>
      <c r="K71" s="72">
        <f t="shared" si="6"/>
        <v>881.24</v>
      </c>
      <c r="L71" s="72">
        <f t="shared" si="6"/>
        <v>0.35699999999999998</v>
      </c>
      <c r="M71" s="72">
        <f t="shared" si="6"/>
        <v>176.41</v>
      </c>
      <c r="N71" s="72">
        <f t="shared" si="6"/>
        <v>77.570000000000007</v>
      </c>
      <c r="O71" s="72">
        <f t="shared" si="6"/>
        <v>39.67</v>
      </c>
      <c r="P71" s="72">
        <f t="shared" si="6"/>
        <v>185.76</v>
      </c>
      <c r="Q71" s="72">
        <f t="shared" si="6"/>
        <v>358.46000000000004</v>
      </c>
      <c r="R71" s="72">
        <f t="shared" si="6"/>
        <v>78.596999999999994</v>
      </c>
      <c r="S71" s="72">
        <f t="shared" si="6"/>
        <v>6.3060000000000009</v>
      </c>
    </row>
    <row r="72" spans="1:19" ht="15" customHeight="1" x14ac:dyDescent="0.3">
      <c r="A72" s="70"/>
      <c r="B72" s="71"/>
      <c r="C72" s="71"/>
      <c r="D72" s="71"/>
      <c r="E72" s="71"/>
      <c r="F72" s="7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</row>
    <row r="73" spans="1:19" ht="14.25" customHeight="1" x14ac:dyDescent="0.3">
      <c r="A73" s="70"/>
      <c r="B73" s="71" t="s">
        <v>54</v>
      </c>
      <c r="C73" s="71"/>
      <c r="D73" s="71"/>
      <c r="E73" s="71"/>
      <c r="F73" s="73"/>
      <c r="G73" s="73"/>
      <c r="H73" s="72"/>
      <c r="I73" s="72"/>
      <c r="J73" s="72"/>
      <c r="K73" s="74"/>
      <c r="L73" s="37"/>
      <c r="M73" s="37"/>
      <c r="N73" s="37"/>
      <c r="O73" s="37"/>
      <c r="P73" s="37"/>
      <c r="Q73" s="37"/>
      <c r="R73" s="37"/>
      <c r="S73" s="37"/>
    </row>
    <row r="74" spans="1:19" ht="13.5" customHeight="1" x14ac:dyDescent="0.3">
      <c r="A74" s="98" t="s">
        <v>55</v>
      </c>
      <c r="B74" s="61" t="s">
        <v>117</v>
      </c>
      <c r="C74" s="83"/>
      <c r="D74" s="83"/>
      <c r="E74" s="83"/>
      <c r="F74" s="48">
        <v>50</v>
      </c>
      <c r="G74" s="41">
        <v>43</v>
      </c>
      <c r="H74" s="43">
        <v>3.3933333333333331</v>
      </c>
      <c r="I74" s="43">
        <v>6.98</v>
      </c>
      <c r="J74" s="43">
        <v>21.073333333333334</v>
      </c>
      <c r="K74" s="43">
        <v>160.5</v>
      </c>
      <c r="L74" s="43">
        <v>0.06</v>
      </c>
      <c r="M74" s="43">
        <v>0</v>
      </c>
      <c r="N74" s="43">
        <v>0</v>
      </c>
      <c r="O74" s="43">
        <v>0</v>
      </c>
      <c r="P74" s="43">
        <v>10.653333333333334</v>
      </c>
      <c r="Q74" s="43">
        <v>38.4</v>
      </c>
      <c r="R74" s="43">
        <v>14.133333333333333</v>
      </c>
      <c r="S74" s="43">
        <v>0.70000000000000007</v>
      </c>
    </row>
    <row r="75" spans="1:19" s="92" customFormat="1" ht="14.25" customHeight="1" x14ac:dyDescent="0.3">
      <c r="A75" s="47">
        <v>348</v>
      </c>
      <c r="B75" s="99" t="s">
        <v>195</v>
      </c>
      <c r="C75" s="99"/>
      <c r="D75" s="99"/>
      <c r="E75" s="99"/>
      <c r="F75" s="100">
        <v>200</v>
      </c>
      <c r="G75" s="41">
        <v>10</v>
      </c>
      <c r="H75" s="101">
        <v>1.35</v>
      </c>
      <c r="I75" s="101">
        <v>0.08</v>
      </c>
      <c r="J75" s="101">
        <v>27.85</v>
      </c>
      <c r="K75" s="101">
        <v>122.2</v>
      </c>
      <c r="L75" s="101"/>
      <c r="M75" s="101"/>
      <c r="N75" s="101"/>
      <c r="O75" s="101"/>
      <c r="P75" s="101"/>
      <c r="Q75" s="101"/>
      <c r="R75" s="101"/>
      <c r="S75" s="101"/>
    </row>
    <row r="76" spans="1:19" ht="14.25" customHeight="1" x14ac:dyDescent="0.3">
      <c r="A76" s="70"/>
      <c r="B76" s="71" t="s">
        <v>38</v>
      </c>
      <c r="C76" s="71"/>
      <c r="D76" s="71"/>
      <c r="E76" s="71"/>
      <c r="F76" s="73">
        <f>SUM(F74:F75)</f>
        <v>250</v>
      </c>
      <c r="G76" s="72">
        <f>SUM(G74:G75)</f>
        <v>53</v>
      </c>
      <c r="H76" s="72">
        <f t="shared" ref="H76:S76" si="7">SUM(H74:H75)</f>
        <v>4.7433333333333332</v>
      </c>
      <c r="I76" s="72">
        <f t="shared" si="7"/>
        <v>7.0600000000000005</v>
      </c>
      <c r="J76" s="72">
        <f t="shared" si="7"/>
        <v>48.923333333333332</v>
      </c>
      <c r="K76" s="72">
        <f t="shared" si="7"/>
        <v>282.7</v>
      </c>
      <c r="L76" s="72">
        <f t="shared" si="7"/>
        <v>0.06</v>
      </c>
      <c r="M76" s="72">
        <f t="shared" si="7"/>
        <v>0</v>
      </c>
      <c r="N76" s="72">
        <f t="shared" si="7"/>
        <v>0</v>
      </c>
      <c r="O76" s="72">
        <f t="shared" si="7"/>
        <v>0</v>
      </c>
      <c r="P76" s="72">
        <f t="shared" si="7"/>
        <v>10.653333333333334</v>
      </c>
      <c r="Q76" s="72">
        <f t="shared" si="7"/>
        <v>38.4</v>
      </c>
      <c r="R76" s="72">
        <f t="shared" si="7"/>
        <v>14.133333333333333</v>
      </c>
      <c r="S76" s="72">
        <f t="shared" si="7"/>
        <v>0.70000000000000007</v>
      </c>
    </row>
    <row r="77" spans="1:19" ht="14.25" customHeight="1" x14ac:dyDescent="0.3">
      <c r="A77" s="70"/>
      <c r="B77" s="71"/>
      <c r="C77" s="71"/>
      <c r="D77" s="71"/>
      <c r="E77" s="71"/>
      <c r="F77" s="73"/>
      <c r="G77" s="73"/>
      <c r="H77" s="72"/>
      <c r="I77" s="72"/>
      <c r="J77" s="102"/>
      <c r="K77" s="74"/>
      <c r="L77" s="37"/>
      <c r="M77" s="37"/>
      <c r="N77" s="37"/>
      <c r="O77" s="37"/>
      <c r="P77" s="37"/>
      <c r="Q77" s="37"/>
      <c r="R77" s="37"/>
      <c r="S77" s="37"/>
    </row>
    <row r="78" spans="1:19" ht="14.25" customHeight="1" x14ac:dyDescent="0.3">
      <c r="A78" s="70"/>
      <c r="B78" s="71" t="s">
        <v>58</v>
      </c>
      <c r="C78" s="71"/>
      <c r="D78" s="71"/>
      <c r="E78" s="71"/>
      <c r="F78" s="73"/>
      <c r="G78" s="73"/>
      <c r="H78" s="72"/>
      <c r="I78" s="72"/>
      <c r="J78" s="102"/>
      <c r="K78" s="74"/>
      <c r="L78" s="37"/>
      <c r="M78" s="37"/>
      <c r="N78" s="37"/>
      <c r="O78" s="37"/>
      <c r="P78" s="37"/>
      <c r="Q78" s="37"/>
      <c r="R78" s="37"/>
      <c r="S78" s="37"/>
    </row>
    <row r="79" spans="1:19" s="63" customFormat="1" ht="14.25" customHeight="1" x14ac:dyDescent="0.3">
      <c r="A79" s="70"/>
      <c r="B79" s="61" t="s">
        <v>250</v>
      </c>
      <c r="C79" s="61"/>
      <c r="D79" s="61"/>
      <c r="E79" s="61"/>
      <c r="F79" s="40">
        <v>100</v>
      </c>
      <c r="G79" s="49">
        <v>20</v>
      </c>
      <c r="H79" s="41">
        <v>1.06</v>
      </c>
      <c r="I79" s="41">
        <v>0.17</v>
      </c>
      <c r="J79" s="112">
        <v>8.52</v>
      </c>
      <c r="K79" s="113">
        <v>39.9</v>
      </c>
      <c r="L79" s="37">
        <v>0.05</v>
      </c>
      <c r="M79" s="37">
        <v>4.38</v>
      </c>
      <c r="N79" s="37">
        <v>0.35</v>
      </c>
      <c r="O79" s="37">
        <v>23.99</v>
      </c>
      <c r="P79" s="37">
        <v>44.53</v>
      </c>
      <c r="Q79" s="37">
        <v>30.39</v>
      </c>
      <c r="R79" s="37">
        <v>1.07</v>
      </c>
      <c r="S79" s="37"/>
    </row>
    <row r="80" spans="1:19" ht="14.25" customHeight="1" x14ac:dyDescent="0.3">
      <c r="A80" s="103"/>
      <c r="B80" s="104" t="s">
        <v>196</v>
      </c>
      <c r="C80" s="105"/>
      <c r="D80" s="105"/>
      <c r="E80" s="105"/>
      <c r="F80" s="48" t="s">
        <v>47</v>
      </c>
      <c r="G80" s="49">
        <v>40</v>
      </c>
      <c r="H80" s="43">
        <v>19.36</v>
      </c>
      <c r="I80" s="43">
        <v>10.98</v>
      </c>
      <c r="J80" s="43">
        <v>4.71</v>
      </c>
      <c r="K80" s="43">
        <v>194.93</v>
      </c>
      <c r="L80" s="45">
        <v>8.8999999999999996E-2</v>
      </c>
      <c r="M80" s="45">
        <v>1.8</v>
      </c>
      <c r="N80" s="45">
        <v>30.9</v>
      </c>
      <c r="O80" s="45">
        <v>0.91</v>
      </c>
      <c r="P80" s="45">
        <v>114.34</v>
      </c>
      <c r="Q80" s="45">
        <v>271.95</v>
      </c>
      <c r="R80" s="45">
        <v>55.92</v>
      </c>
      <c r="S80" s="45">
        <v>1.05</v>
      </c>
    </row>
    <row r="81" spans="1:19" ht="14.25" customHeight="1" x14ac:dyDescent="0.3">
      <c r="A81" s="70"/>
      <c r="B81" s="61" t="s">
        <v>48</v>
      </c>
      <c r="C81" s="61"/>
      <c r="D81" s="61"/>
      <c r="E81" s="61"/>
      <c r="F81" s="40">
        <v>180</v>
      </c>
      <c r="G81" s="49"/>
      <c r="H81" s="43">
        <v>3.15</v>
      </c>
      <c r="I81" s="43">
        <v>4</v>
      </c>
      <c r="J81" s="84">
        <v>2.75</v>
      </c>
      <c r="K81" s="44">
        <v>70</v>
      </c>
      <c r="L81" s="50">
        <v>1.7000000000000001E-2</v>
      </c>
      <c r="M81" s="50">
        <v>40.97</v>
      </c>
      <c r="N81" s="50">
        <v>16.37</v>
      </c>
      <c r="O81" s="50"/>
      <c r="P81" s="50">
        <v>7.38</v>
      </c>
      <c r="Q81" s="50">
        <v>10.08</v>
      </c>
      <c r="R81" s="50">
        <v>4.1539999999999999</v>
      </c>
      <c r="S81" s="50">
        <v>0.216</v>
      </c>
    </row>
    <row r="82" spans="1:19" ht="14.25" customHeight="1" x14ac:dyDescent="0.3">
      <c r="A82" s="70" t="s">
        <v>91</v>
      </c>
      <c r="B82" s="61" t="s">
        <v>84</v>
      </c>
      <c r="C82" s="61"/>
      <c r="D82" s="61"/>
      <c r="E82" s="61"/>
      <c r="F82" s="40">
        <v>200</v>
      </c>
      <c r="G82" s="49">
        <v>10</v>
      </c>
      <c r="H82" s="43">
        <v>0.45</v>
      </c>
      <c r="I82" s="43">
        <v>0.1</v>
      </c>
      <c r="J82" s="84">
        <v>33.99</v>
      </c>
      <c r="K82" s="44">
        <v>141.19999999999999</v>
      </c>
      <c r="L82" s="50">
        <v>0.02</v>
      </c>
      <c r="M82" s="50">
        <v>12</v>
      </c>
      <c r="N82" s="50"/>
      <c r="O82" s="50"/>
      <c r="P82" s="50">
        <v>23.02</v>
      </c>
      <c r="Q82" s="50">
        <v>11.5</v>
      </c>
      <c r="R82" s="50">
        <v>7.63</v>
      </c>
      <c r="S82" s="50">
        <v>0.24</v>
      </c>
    </row>
    <row r="83" spans="1:19" s="92" customFormat="1" ht="14.25" customHeight="1" x14ac:dyDescent="0.25">
      <c r="A83" s="89" t="s">
        <v>50</v>
      </c>
      <c r="B83" s="90" t="s">
        <v>51</v>
      </c>
      <c r="C83" s="90"/>
      <c r="D83" s="91"/>
      <c r="F83" s="93">
        <v>50</v>
      </c>
      <c r="G83" s="94">
        <v>5</v>
      </c>
      <c r="H83" s="95">
        <v>3.95</v>
      </c>
      <c r="I83" s="95">
        <v>0.5</v>
      </c>
      <c r="J83" s="95">
        <v>24.17</v>
      </c>
      <c r="K83" s="96">
        <v>117.5</v>
      </c>
      <c r="L83" s="95">
        <v>0.09</v>
      </c>
      <c r="M83" s="58"/>
      <c r="N83" s="59"/>
      <c r="O83" s="58">
        <v>0.67</v>
      </c>
      <c r="P83" s="58">
        <v>11.5</v>
      </c>
      <c r="Q83" s="58">
        <v>43.5</v>
      </c>
      <c r="R83" s="58">
        <v>16.5</v>
      </c>
      <c r="S83" s="58">
        <v>1</v>
      </c>
    </row>
    <row r="84" spans="1:19" ht="23.25" customHeight="1" x14ac:dyDescent="0.3">
      <c r="A84" s="89" t="s">
        <v>52</v>
      </c>
      <c r="B84" s="61" t="s">
        <v>53</v>
      </c>
      <c r="C84" s="61"/>
      <c r="D84" s="61"/>
      <c r="E84" s="61"/>
      <c r="F84" s="97">
        <v>50</v>
      </c>
      <c r="G84" s="94"/>
      <c r="H84" s="43">
        <v>2.64</v>
      </c>
      <c r="I84" s="43">
        <v>0.48</v>
      </c>
      <c r="J84" s="43">
        <v>15.84</v>
      </c>
      <c r="K84" s="43">
        <v>79.2</v>
      </c>
      <c r="L84" s="43">
        <v>7.0000000000000007E-2</v>
      </c>
      <c r="M84" s="43">
        <v>0</v>
      </c>
      <c r="N84" s="43"/>
      <c r="O84" s="43"/>
      <c r="P84" s="43">
        <v>11.6</v>
      </c>
      <c r="Q84" s="43">
        <v>60</v>
      </c>
      <c r="R84" s="43">
        <v>18.8</v>
      </c>
      <c r="S84" s="43">
        <v>1.56</v>
      </c>
    </row>
    <row r="85" spans="1:19" ht="16.5" customHeight="1" x14ac:dyDescent="0.3">
      <c r="A85" s="70"/>
      <c r="B85" s="71" t="s">
        <v>38</v>
      </c>
      <c r="C85" s="71"/>
      <c r="D85" s="71"/>
      <c r="E85" s="71"/>
      <c r="F85" s="73">
        <f>100+100+180+300</f>
        <v>680</v>
      </c>
      <c r="G85" s="117" t="e">
        <f>G79+#REF!+G82+G83</f>
        <v>#REF!</v>
      </c>
      <c r="H85" s="72">
        <f>SUM(H79:H84)</f>
        <v>30.609999999999996</v>
      </c>
      <c r="I85" s="72">
        <f t="shared" ref="I85:S85" si="8">SUM(I79:I84)</f>
        <v>16.23</v>
      </c>
      <c r="J85" s="72">
        <f t="shared" si="8"/>
        <v>89.98</v>
      </c>
      <c r="K85" s="72">
        <f t="shared" si="8"/>
        <v>642.73</v>
      </c>
      <c r="L85" s="72">
        <f t="shared" si="8"/>
        <v>0.33600000000000002</v>
      </c>
      <c r="M85" s="72">
        <f t="shared" si="8"/>
        <v>59.15</v>
      </c>
      <c r="N85" s="72">
        <f t="shared" si="8"/>
        <v>47.620000000000005</v>
      </c>
      <c r="O85" s="72">
        <f t="shared" si="8"/>
        <v>25.57</v>
      </c>
      <c r="P85" s="72">
        <f t="shared" si="8"/>
        <v>212.37</v>
      </c>
      <c r="Q85" s="72">
        <f t="shared" si="8"/>
        <v>427.41999999999996</v>
      </c>
      <c r="R85" s="72">
        <f t="shared" si="8"/>
        <v>104.074</v>
      </c>
      <c r="S85" s="72">
        <f t="shared" si="8"/>
        <v>4.0660000000000007</v>
      </c>
    </row>
    <row r="86" spans="1:19" ht="14.25" customHeight="1" x14ac:dyDescent="0.3">
      <c r="A86" s="70"/>
      <c r="B86" s="71"/>
      <c r="C86" s="71"/>
      <c r="D86" s="71"/>
      <c r="E86" s="71"/>
      <c r="F86" s="73"/>
      <c r="G86" s="73"/>
      <c r="H86" s="72"/>
      <c r="I86" s="72"/>
      <c r="J86" s="102"/>
      <c r="K86" s="74"/>
      <c r="L86" s="37"/>
      <c r="M86" s="37"/>
      <c r="N86" s="37"/>
      <c r="O86" s="37"/>
      <c r="P86" s="37"/>
      <c r="Q86" s="37"/>
      <c r="R86" s="37"/>
      <c r="S86" s="37"/>
    </row>
    <row r="87" spans="1:19" ht="14.25" customHeight="1" x14ac:dyDescent="0.3">
      <c r="A87" s="70"/>
      <c r="B87" s="71" t="s">
        <v>64</v>
      </c>
      <c r="C87" s="71"/>
      <c r="D87" s="71"/>
      <c r="E87" s="71"/>
      <c r="F87" s="73"/>
      <c r="G87" s="73"/>
      <c r="H87" s="72"/>
      <c r="I87" s="72"/>
      <c r="J87" s="102"/>
      <c r="K87" s="74"/>
      <c r="L87" s="37"/>
      <c r="M87" s="37"/>
      <c r="N87" s="37"/>
      <c r="O87" s="37"/>
      <c r="P87" s="37"/>
      <c r="Q87" s="37"/>
      <c r="R87" s="37"/>
      <c r="S87" s="37"/>
    </row>
    <row r="88" spans="1:19" ht="14.25" customHeight="1" x14ac:dyDescent="0.3">
      <c r="A88" s="89" t="s">
        <v>65</v>
      </c>
      <c r="B88" s="52" t="s">
        <v>140</v>
      </c>
      <c r="C88" s="53"/>
      <c r="D88" s="53"/>
      <c r="F88" s="54">
        <v>50</v>
      </c>
      <c r="G88" s="41">
        <v>29.28</v>
      </c>
      <c r="H88" s="95">
        <v>1.1100000000000001</v>
      </c>
      <c r="I88" s="95">
        <v>1.41</v>
      </c>
      <c r="J88" s="56">
        <v>10.97</v>
      </c>
      <c r="K88" s="57">
        <v>61.05</v>
      </c>
      <c r="L88" s="57">
        <v>0.02</v>
      </c>
      <c r="M88" s="58"/>
      <c r="N88" s="59"/>
      <c r="O88" s="58">
        <v>0.02</v>
      </c>
      <c r="P88" s="58">
        <v>1.2</v>
      </c>
      <c r="Q88" s="58">
        <v>3.75</v>
      </c>
      <c r="R88" s="58">
        <v>1.35</v>
      </c>
      <c r="S88" s="58">
        <v>0.06</v>
      </c>
    </row>
    <row r="89" spans="1:19" s="92" customFormat="1" ht="14.25" customHeight="1" x14ac:dyDescent="0.3">
      <c r="A89" s="47" t="s">
        <v>67</v>
      </c>
      <c r="B89" s="106" t="s">
        <v>106</v>
      </c>
      <c r="F89" s="107">
        <v>180</v>
      </c>
      <c r="G89" s="95">
        <v>10</v>
      </c>
      <c r="H89" s="45">
        <v>5.22</v>
      </c>
      <c r="I89" s="45">
        <v>4.5</v>
      </c>
      <c r="J89" s="45">
        <v>7.56</v>
      </c>
      <c r="K89" s="45">
        <v>91.8</v>
      </c>
      <c r="L89" s="45">
        <v>0.04</v>
      </c>
      <c r="M89" s="45">
        <v>0.54</v>
      </c>
      <c r="N89" s="45">
        <v>36</v>
      </c>
      <c r="O89" s="45"/>
      <c r="P89" s="45">
        <v>223.2</v>
      </c>
      <c r="Q89" s="45">
        <v>165.6</v>
      </c>
      <c r="R89" s="45">
        <v>25.2</v>
      </c>
      <c r="S89" s="45">
        <v>0.18</v>
      </c>
    </row>
    <row r="90" spans="1:19" ht="22.5" customHeight="1" x14ac:dyDescent="0.3">
      <c r="A90" s="47"/>
      <c r="B90" s="71" t="s">
        <v>38</v>
      </c>
      <c r="C90" s="71"/>
      <c r="D90" s="71"/>
      <c r="E90" s="71"/>
      <c r="F90" s="73">
        <f>SUM(F88:F89)</f>
        <v>230</v>
      </c>
      <c r="G90" s="118">
        <f>SUM(G88:G89)</f>
        <v>39.28</v>
      </c>
      <c r="H90" s="72">
        <f>SUM(H88:H89)</f>
        <v>6.33</v>
      </c>
      <c r="I90" s="72">
        <f t="shared" ref="I90:S90" si="9">SUM(I88:I89)</f>
        <v>5.91</v>
      </c>
      <c r="J90" s="72">
        <f t="shared" si="9"/>
        <v>18.53</v>
      </c>
      <c r="K90" s="72">
        <f t="shared" si="9"/>
        <v>152.85</v>
      </c>
      <c r="L90" s="72">
        <f t="shared" si="9"/>
        <v>0.06</v>
      </c>
      <c r="M90" s="72">
        <f t="shared" si="9"/>
        <v>0.54</v>
      </c>
      <c r="N90" s="72">
        <f t="shared" si="9"/>
        <v>36</v>
      </c>
      <c r="O90" s="72">
        <f t="shared" si="9"/>
        <v>0.02</v>
      </c>
      <c r="P90" s="72">
        <f t="shared" si="9"/>
        <v>224.39999999999998</v>
      </c>
      <c r="Q90" s="72">
        <f t="shared" si="9"/>
        <v>169.35</v>
      </c>
      <c r="R90" s="72">
        <f t="shared" si="9"/>
        <v>26.55</v>
      </c>
      <c r="S90" s="72">
        <f t="shared" si="9"/>
        <v>0.24</v>
      </c>
    </row>
    <row r="91" spans="1:19" ht="15.75" customHeight="1" x14ac:dyDescent="0.3">
      <c r="A91" s="70"/>
      <c r="B91" s="71" t="s">
        <v>69</v>
      </c>
      <c r="C91" s="71"/>
      <c r="D91" s="71"/>
      <c r="E91" s="71"/>
      <c r="F91" s="72">
        <f>F61+F71+F76+F85+F90</f>
        <v>2765</v>
      </c>
      <c r="G91" s="72" t="e">
        <f t="shared" ref="G91:S91" si="10">G61+G71+G76+G85+G90</f>
        <v>#REF!</v>
      </c>
      <c r="H91" s="72">
        <f t="shared" si="10"/>
        <v>136.31933333333333</v>
      </c>
      <c r="I91" s="72">
        <f t="shared" si="10"/>
        <v>95.42</v>
      </c>
      <c r="J91" s="72">
        <f t="shared" si="10"/>
        <v>404.40333333333342</v>
      </c>
      <c r="K91" s="72">
        <f t="shared" si="10"/>
        <v>3038.8199999999997</v>
      </c>
      <c r="L91" s="72">
        <f t="shared" si="10"/>
        <v>1.1850000000000001</v>
      </c>
      <c r="M91" s="72">
        <f t="shared" si="10"/>
        <v>258.16000000000003</v>
      </c>
      <c r="N91" s="72">
        <f t="shared" si="10"/>
        <v>306.29000000000002</v>
      </c>
      <c r="O91" s="72">
        <f t="shared" si="10"/>
        <v>67.8</v>
      </c>
      <c r="P91" s="72">
        <f t="shared" si="10"/>
        <v>1338.4833333333336</v>
      </c>
      <c r="Q91" s="72">
        <f t="shared" si="10"/>
        <v>1746.73</v>
      </c>
      <c r="R91" s="72">
        <f t="shared" si="10"/>
        <v>342.76433333333335</v>
      </c>
      <c r="S91" s="72">
        <f t="shared" si="10"/>
        <v>19.522000000000002</v>
      </c>
    </row>
    <row r="92" spans="1:19" ht="15.75" customHeight="1" x14ac:dyDescent="0.3">
      <c r="A92" s="70"/>
      <c r="B92" s="71"/>
      <c r="C92" s="71"/>
      <c r="D92" s="71"/>
      <c r="E92" s="71"/>
      <c r="F92" s="73"/>
      <c r="G92" s="7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1:19" ht="17.25" customHeight="1" x14ac:dyDescent="0.3">
      <c r="A93" s="25"/>
      <c r="B93" s="26" t="s">
        <v>94</v>
      </c>
      <c r="C93" s="27">
        <v>44825</v>
      </c>
      <c r="D93" s="26"/>
      <c r="E93" s="26"/>
      <c r="F93" s="26"/>
      <c r="G93" s="26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 ht="14.25" customHeight="1" x14ac:dyDescent="0.3">
      <c r="A94" s="29" t="s">
        <v>11</v>
      </c>
      <c r="B94" s="26" t="s">
        <v>12</v>
      </c>
      <c r="C94" s="26"/>
      <c r="D94" s="26"/>
      <c r="E94" s="26"/>
      <c r="F94" s="30" t="s">
        <v>13</v>
      </c>
      <c r="G94" s="30" t="s">
        <v>14</v>
      </c>
      <c r="H94" s="30" t="s">
        <v>15</v>
      </c>
      <c r="I94" s="30" t="s">
        <v>16</v>
      </c>
      <c r="J94" s="31" t="s">
        <v>17</v>
      </c>
      <c r="K94" s="30" t="s">
        <v>18</v>
      </c>
      <c r="L94" s="32" t="s">
        <v>19</v>
      </c>
      <c r="M94" s="32" t="s">
        <v>20</v>
      </c>
      <c r="N94" s="32" t="s">
        <v>21</v>
      </c>
      <c r="O94" s="32" t="s">
        <v>22</v>
      </c>
      <c r="P94" s="32" t="s">
        <v>23</v>
      </c>
      <c r="Q94" s="32" t="s">
        <v>24</v>
      </c>
      <c r="R94" s="32" t="s">
        <v>25</v>
      </c>
      <c r="S94" s="32" t="s">
        <v>26</v>
      </c>
    </row>
    <row r="95" spans="1:19" ht="14.25" customHeight="1" x14ac:dyDescent="0.3">
      <c r="A95" s="33"/>
      <c r="B95" s="26"/>
      <c r="C95" s="26"/>
      <c r="D95" s="26"/>
      <c r="E95" s="26"/>
      <c r="F95" s="34"/>
      <c r="G95" s="34"/>
      <c r="H95" s="34"/>
      <c r="I95" s="34"/>
      <c r="J95" s="34"/>
      <c r="K95" s="35"/>
      <c r="L95" s="36"/>
      <c r="M95" s="37"/>
      <c r="N95" s="37"/>
      <c r="O95" s="37"/>
      <c r="P95" s="37"/>
      <c r="Q95" s="37"/>
      <c r="R95" s="37"/>
      <c r="S95" s="37"/>
    </row>
    <row r="96" spans="1:19" ht="14.25" customHeight="1" x14ac:dyDescent="0.3">
      <c r="A96" s="25"/>
      <c r="B96" s="26" t="s">
        <v>27</v>
      </c>
      <c r="C96" s="26"/>
      <c r="D96" s="26"/>
      <c r="E96" s="26"/>
      <c r="F96" s="34"/>
      <c r="G96" s="34"/>
      <c r="H96" s="34"/>
      <c r="I96" s="34"/>
      <c r="J96" s="34"/>
      <c r="K96" s="35"/>
      <c r="L96" s="37"/>
      <c r="M96" s="37"/>
      <c r="N96" s="37"/>
      <c r="O96" s="37"/>
      <c r="P96" s="37"/>
      <c r="Q96" s="37"/>
      <c r="R96" s="37"/>
      <c r="S96" s="37"/>
    </row>
    <row r="97" spans="1:19" ht="14.25" customHeight="1" x14ac:dyDescent="0.3">
      <c r="A97" s="38" t="s">
        <v>28</v>
      </c>
      <c r="B97" s="35" t="s">
        <v>162</v>
      </c>
      <c r="C97" s="35"/>
      <c r="D97" s="26"/>
      <c r="E97" s="39"/>
      <c r="F97" s="187" t="s">
        <v>163</v>
      </c>
      <c r="G97" s="41">
        <v>5</v>
      </c>
      <c r="H97" s="42">
        <v>6.58</v>
      </c>
      <c r="I97" s="42">
        <v>6.65</v>
      </c>
      <c r="J97" s="43"/>
      <c r="K97" s="44">
        <v>85.8</v>
      </c>
      <c r="L97" s="43">
        <v>0.02</v>
      </c>
      <c r="M97" s="45">
        <v>0.18</v>
      </c>
      <c r="N97" s="45">
        <v>52.5</v>
      </c>
      <c r="O97" s="45"/>
      <c r="P97" s="46">
        <v>250</v>
      </c>
      <c r="Q97" s="46">
        <v>150</v>
      </c>
      <c r="R97" s="46">
        <v>13.75</v>
      </c>
      <c r="S97" s="46">
        <v>0.18</v>
      </c>
    </row>
    <row r="98" spans="1:19" ht="14.25" customHeight="1" x14ac:dyDescent="0.3">
      <c r="A98" s="47">
        <v>174</v>
      </c>
      <c r="B98" s="35" t="s">
        <v>125</v>
      </c>
      <c r="C98" s="35"/>
      <c r="D98" s="26"/>
      <c r="E98" s="26"/>
      <c r="F98" s="48" t="s">
        <v>31</v>
      </c>
      <c r="G98" s="49">
        <v>10</v>
      </c>
      <c r="H98" s="50">
        <v>8.76</v>
      </c>
      <c r="I98" s="45">
        <v>11.676</v>
      </c>
      <c r="J98" s="50">
        <v>58.375999999999998</v>
      </c>
      <c r="K98" s="50">
        <v>374.2</v>
      </c>
      <c r="L98" s="50">
        <v>1.1200000000000001</v>
      </c>
      <c r="M98" s="50"/>
      <c r="N98" s="50"/>
      <c r="O98" s="50"/>
      <c r="P98" s="50"/>
      <c r="Q98" s="50"/>
      <c r="R98" s="50"/>
      <c r="S98" s="50"/>
    </row>
    <row r="99" spans="1:19" ht="14.25" customHeight="1" x14ac:dyDescent="0.25">
      <c r="A99" s="51" t="s">
        <v>32</v>
      </c>
      <c r="B99" s="52" t="s">
        <v>33</v>
      </c>
      <c r="C99" s="53"/>
      <c r="D99" s="53"/>
      <c r="F99" s="54">
        <v>200</v>
      </c>
      <c r="G99" s="55">
        <v>10</v>
      </c>
      <c r="H99" s="56">
        <v>0.56999999999999995</v>
      </c>
      <c r="I99" s="56">
        <v>0.06</v>
      </c>
      <c r="J99" s="56">
        <v>30.2</v>
      </c>
      <c r="K99" s="57">
        <v>123.6</v>
      </c>
      <c r="L99" s="57">
        <v>2E-3</v>
      </c>
      <c r="M99" s="58">
        <v>1.1000000000000001</v>
      </c>
      <c r="N99" s="59"/>
      <c r="O99" s="58"/>
      <c r="P99" s="58">
        <v>15.7</v>
      </c>
      <c r="Q99" s="58">
        <v>16.3</v>
      </c>
      <c r="R99" s="58">
        <v>3.36</v>
      </c>
      <c r="S99" s="58">
        <v>0.37</v>
      </c>
    </row>
    <row r="100" spans="1:19" s="63" customFormat="1" ht="29.25" customHeight="1" x14ac:dyDescent="0.3">
      <c r="A100" s="60" t="s">
        <v>34</v>
      </c>
      <c r="B100" s="61" t="s">
        <v>98</v>
      </c>
      <c r="C100" s="61"/>
      <c r="D100" s="61"/>
      <c r="E100" s="61"/>
      <c r="F100" s="40" t="s">
        <v>99</v>
      </c>
      <c r="G100" s="49">
        <v>5</v>
      </c>
      <c r="H100" s="43">
        <v>7.11</v>
      </c>
      <c r="I100" s="43">
        <v>0.9</v>
      </c>
      <c r="J100" s="43">
        <v>43.5</v>
      </c>
      <c r="K100" s="62">
        <v>211.5</v>
      </c>
      <c r="L100" s="45">
        <v>0.15</v>
      </c>
      <c r="M100" s="45"/>
      <c r="N100" s="45"/>
      <c r="O100" s="45">
        <v>1.2</v>
      </c>
      <c r="P100" s="45">
        <v>20.7</v>
      </c>
      <c r="Q100" s="45">
        <v>78.3</v>
      </c>
      <c r="R100" s="45">
        <v>29.7</v>
      </c>
      <c r="S100" s="45">
        <v>1.8</v>
      </c>
    </row>
    <row r="101" spans="1:19" s="63" customFormat="1" ht="29.25" customHeight="1" x14ac:dyDescent="0.25">
      <c r="A101" s="51" t="s">
        <v>36</v>
      </c>
      <c r="B101" s="53" t="s">
        <v>73</v>
      </c>
      <c r="C101" s="53"/>
      <c r="D101" s="53"/>
      <c r="E101"/>
      <c r="F101" s="64">
        <v>150</v>
      </c>
      <c r="G101" s="65">
        <v>10</v>
      </c>
      <c r="H101" s="19">
        <v>0.8</v>
      </c>
      <c r="I101" s="19">
        <v>0.8</v>
      </c>
      <c r="J101" s="18">
        <v>19.600000000000001</v>
      </c>
      <c r="K101" s="20">
        <v>64</v>
      </c>
      <c r="L101" s="66">
        <v>0.06</v>
      </c>
      <c r="M101" s="67">
        <v>20</v>
      </c>
      <c r="N101" s="68"/>
      <c r="O101" s="69">
        <v>0.4</v>
      </c>
      <c r="P101" s="69">
        <v>32</v>
      </c>
      <c r="Q101" s="69">
        <v>22</v>
      </c>
      <c r="R101" s="69">
        <v>18</v>
      </c>
      <c r="S101" s="69">
        <v>4.4000000000000004</v>
      </c>
    </row>
    <row r="102" spans="1:19" ht="26.25" customHeight="1" x14ac:dyDescent="0.3">
      <c r="A102" s="70"/>
      <c r="B102" s="71" t="s">
        <v>38</v>
      </c>
      <c r="C102" s="61"/>
      <c r="D102" s="61"/>
      <c r="E102" s="61"/>
      <c r="F102" s="72">
        <f>45+205+200+60+150</f>
        <v>660</v>
      </c>
      <c r="G102" s="72">
        <f>SUM(G97:G101)</f>
        <v>40</v>
      </c>
      <c r="H102" s="72">
        <f>SUM(H97:H101)</f>
        <v>23.82</v>
      </c>
      <c r="I102" s="72">
        <f>SUM(I97:I101)</f>
        <v>20.085999999999999</v>
      </c>
      <c r="J102" s="72">
        <f>SUM(J97:J101)</f>
        <v>151.67599999999999</v>
      </c>
      <c r="K102" s="72">
        <f>SUM(K97:K101)</f>
        <v>859.1</v>
      </c>
      <c r="L102" s="72">
        <f>SUM(L97:L101)</f>
        <v>1.3520000000000001</v>
      </c>
      <c r="M102" s="72">
        <f>SUM(M97:M101)</f>
        <v>21.28</v>
      </c>
      <c r="N102" s="72">
        <f>SUM(N97:N101)</f>
        <v>52.5</v>
      </c>
      <c r="O102" s="72">
        <f>SUM(O97:O101)</f>
        <v>1.6</v>
      </c>
      <c r="P102" s="72">
        <f>SUM(P97:P101)</f>
        <v>318.39999999999998</v>
      </c>
      <c r="Q102" s="72">
        <f>SUM(Q97:Q101)</f>
        <v>266.60000000000002</v>
      </c>
      <c r="R102" s="72">
        <f>SUM(R97:R101)</f>
        <v>64.81</v>
      </c>
      <c r="S102" s="72">
        <f>SUM(S97:S101)</f>
        <v>6.75</v>
      </c>
    </row>
    <row r="103" spans="1:19" ht="15.75" customHeight="1" x14ac:dyDescent="0.3">
      <c r="A103" s="70"/>
      <c r="B103" s="71"/>
      <c r="C103" s="61"/>
      <c r="D103" s="61"/>
      <c r="E103" s="61"/>
      <c r="F103" s="40"/>
      <c r="G103" s="40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4.25" customHeight="1" x14ac:dyDescent="0.3">
      <c r="A104" s="70"/>
      <c r="B104" s="71" t="s">
        <v>39</v>
      </c>
      <c r="C104" s="71"/>
      <c r="D104" s="71"/>
      <c r="E104" s="71"/>
      <c r="F104" s="73"/>
      <c r="G104" s="73"/>
      <c r="H104" s="72"/>
      <c r="I104" s="72"/>
      <c r="J104" s="72"/>
      <c r="K104" s="74"/>
      <c r="L104" s="37"/>
      <c r="M104" s="37"/>
      <c r="N104" s="37"/>
      <c r="O104" s="37"/>
      <c r="P104" s="37"/>
      <c r="Q104" s="37"/>
      <c r="R104" s="37"/>
      <c r="S104" s="37"/>
    </row>
    <row r="105" spans="1:19" ht="14.25" customHeight="1" x14ac:dyDescent="0.3">
      <c r="A105" s="75" t="s">
        <v>40</v>
      </c>
      <c r="B105" s="76" t="s">
        <v>251</v>
      </c>
      <c r="C105" s="76"/>
      <c r="D105" s="76"/>
      <c r="F105" s="77">
        <v>100</v>
      </c>
      <c r="G105" s="78">
        <v>25</v>
      </c>
      <c r="H105" s="79">
        <v>1.27</v>
      </c>
      <c r="I105" s="79">
        <v>7.1</v>
      </c>
      <c r="J105" s="79">
        <v>13.07</v>
      </c>
      <c r="K105" s="79">
        <v>121.22</v>
      </c>
      <c r="L105" s="80">
        <v>0.02</v>
      </c>
      <c r="M105" s="80">
        <v>7.52</v>
      </c>
      <c r="N105" s="81"/>
      <c r="O105" s="80"/>
      <c r="P105" s="80">
        <v>34.15</v>
      </c>
      <c r="Q105" s="80">
        <v>37.119999999999997</v>
      </c>
      <c r="R105" s="80">
        <v>19.63</v>
      </c>
      <c r="S105" s="80">
        <v>1.73</v>
      </c>
    </row>
    <row r="106" spans="1:19" ht="14.25" customHeight="1" x14ac:dyDescent="0.3">
      <c r="A106" s="60" t="s">
        <v>42</v>
      </c>
      <c r="B106" s="82" t="s">
        <v>103</v>
      </c>
      <c r="C106" s="82"/>
      <c r="D106" s="82"/>
      <c r="E106" s="82"/>
      <c r="F106" s="40" t="s">
        <v>44</v>
      </c>
      <c r="G106" s="49"/>
      <c r="H106" s="41">
        <v>4.5759999999999996</v>
      </c>
      <c r="I106" s="41">
        <v>6.74</v>
      </c>
      <c r="J106" s="41">
        <v>9.26</v>
      </c>
      <c r="K106" s="41">
        <v>124.67</v>
      </c>
      <c r="L106" s="45">
        <v>0.08</v>
      </c>
      <c r="M106" s="45">
        <v>10.45</v>
      </c>
      <c r="N106" s="45">
        <v>3</v>
      </c>
      <c r="O106" s="45">
        <v>38.08</v>
      </c>
      <c r="P106" s="45">
        <v>80.430000000000007</v>
      </c>
      <c r="Q106" s="45">
        <v>25.58</v>
      </c>
      <c r="R106" s="45">
        <v>1.0129999999999999</v>
      </c>
      <c r="S106" s="45"/>
    </row>
    <row r="107" spans="1:19" ht="14.25" customHeight="1" x14ac:dyDescent="0.3">
      <c r="A107" s="38" t="s">
        <v>45</v>
      </c>
      <c r="B107" s="61" t="s">
        <v>230</v>
      </c>
      <c r="C107" s="61"/>
      <c r="D107" s="83"/>
      <c r="E107" s="83"/>
      <c r="F107" s="48" t="s">
        <v>47</v>
      </c>
      <c r="G107" s="49">
        <v>45</v>
      </c>
      <c r="H107" s="42">
        <v>23.4</v>
      </c>
      <c r="I107" s="42">
        <v>18.559999999999999</v>
      </c>
      <c r="J107" s="43">
        <v>0.36</v>
      </c>
      <c r="K107" s="44">
        <v>262</v>
      </c>
      <c r="L107" s="50">
        <v>0.04</v>
      </c>
      <c r="M107" s="50">
        <v>2.36</v>
      </c>
      <c r="N107" s="50">
        <v>58.2</v>
      </c>
      <c r="O107" s="50">
        <v>0.92</v>
      </c>
      <c r="P107" s="50">
        <v>53.6</v>
      </c>
      <c r="Q107" s="50">
        <v>164</v>
      </c>
      <c r="R107" s="50">
        <v>20.28</v>
      </c>
      <c r="S107" s="50">
        <v>1.88</v>
      </c>
    </row>
    <row r="108" spans="1:19" ht="14.25" customHeight="1" x14ac:dyDescent="0.3">
      <c r="A108" s="70" t="s">
        <v>79</v>
      </c>
      <c r="B108" s="61" t="s">
        <v>104</v>
      </c>
      <c r="C108" s="61"/>
      <c r="D108" s="61"/>
      <c r="E108" s="61"/>
      <c r="F108" s="40">
        <v>180</v>
      </c>
      <c r="G108" s="49">
        <v>22.45</v>
      </c>
      <c r="H108" s="43">
        <v>3.74</v>
      </c>
      <c r="I108" s="43">
        <v>8.42</v>
      </c>
      <c r="J108" s="84">
        <v>25.09</v>
      </c>
      <c r="K108" s="44">
        <v>200.96</v>
      </c>
      <c r="L108" s="41">
        <v>0.19800000000000001</v>
      </c>
      <c r="M108" s="50">
        <v>25.94</v>
      </c>
      <c r="N108" s="50">
        <v>20</v>
      </c>
      <c r="O108" s="50">
        <v>24.827999999999999</v>
      </c>
      <c r="P108" s="50">
        <v>190.72200000000001</v>
      </c>
      <c r="Q108" s="50">
        <v>36.576000000000001</v>
      </c>
      <c r="R108" s="50">
        <v>2.3959999999999999</v>
      </c>
      <c r="S108" s="50"/>
    </row>
    <row r="109" spans="1:19" ht="14.25" customHeight="1" x14ac:dyDescent="0.25">
      <c r="A109" s="85">
        <v>376</v>
      </c>
      <c r="B109" s="63" t="s">
        <v>57</v>
      </c>
      <c r="C109" s="63"/>
      <c r="D109" s="63"/>
      <c r="E109" s="63"/>
      <c r="F109" s="67">
        <v>200</v>
      </c>
      <c r="G109" s="86">
        <v>10</v>
      </c>
      <c r="H109" s="87">
        <v>7.0000000000000007E-2</v>
      </c>
      <c r="I109" s="87">
        <v>0.02</v>
      </c>
      <c r="J109" s="87">
        <v>15</v>
      </c>
      <c r="K109" s="87">
        <v>60</v>
      </c>
      <c r="L109" s="87"/>
      <c r="M109" s="87">
        <v>0.03</v>
      </c>
      <c r="N109" s="88"/>
      <c r="O109" s="88"/>
      <c r="P109" s="88">
        <v>11.1</v>
      </c>
      <c r="Q109" s="88">
        <v>2.8</v>
      </c>
      <c r="R109" s="88">
        <v>1.4</v>
      </c>
      <c r="S109" s="88">
        <v>0.28000000000000003</v>
      </c>
    </row>
    <row r="110" spans="1:19" s="92" customFormat="1" ht="14.25" customHeight="1" x14ac:dyDescent="0.25">
      <c r="A110" s="89" t="s">
        <v>50</v>
      </c>
      <c r="B110" s="90" t="s">
        <v>51</v>
      </c>
      <c r="C110" s="90"/>
      <c r="D110" s="91"/>
      <c r="F110" s="93">
        <v>50</v>
      </c>
      <c r="G110" s="94">
        <v>5</v>
      </c>
      <c r="H110" s="95">
        <v>3.95</v>
      </c>
      <c r="I110" s="95">
        <v>0.5</v>
      </c>
      <c r="J110" s="95">
        <v>24.17</v>
      </c>
      <c r="K110" s="96">
        <v>117.5</v>
      </c>
      <c r="L110" s="95">
        <v>0.09</v>
      </c>
      <c r="M110" s="58"/>
      <c r="N110" s="59"/>
      <c r="O110" s="58">
        <v>0.67</v>
      </c>
      <c r="P110" s="58">
        <v>11.5</v>
      </c>
      <c r="Q110" s="58">
        <v>43.5</v>
      </c>
      <c r="R110" s="58">
        <v>16.5</v>
      </c>
      <c r="S110" s="58">
        <v>1</v>
      </c>
    </row>
    <row r="111" spans="1:19" s="92" customFormat="1" ht="14.25" customHeight="1" x14ac:dyDescent="0.3">
      <c r="A111" s="89" t="s">
        <v>52</v>
      </c>
      <c r="B111" s="61" t="s">
        <v>53</v>
      </c>
      <c r="C111" s="61"/>
      <c r="D111" s="61"/>
      <c r="E111" s="61"/>
      <c r="F111" s="97">
        <v>50</v>
      </c>
      <c r="G111" s="94"/>
      <c r="H111" s="43">
        <v>4.95</v>
      </c>
      <c r="I111" s="43">
        <v>0.9</v>
      </c>
      <c r="J111" s="43">
        <v>29.7</v>
      </c>
      <c r="K111" s="43">
        <v>148.5</v>
      </c>
      <c r="L111" s="43">
        <v>0.13</v>
      </c>
      <c r="M111" s="43">
        <v>0</v>
      </c>
      <c r="N111" s="43"/>
      <c r="O111" s="43"/>
      <c r="P111" s="43">
        <v>21.75</v>
      </c>
      <c r="Q111" s="43">
        <v>112.5</v>
      </c>
      <c r="R111" s="43">
        <v>35.25</v>
      </c>
      <c r="S111" s="43">
        <v>2.93</v>
      </c>
    </row>
    <row r="112" spans="1:19" ht="15" customHeight="1" x14ac:dyDescent="0.3">
      <c r="A112" s="70"/>
      <c r="B112" s="71" t="s">
        <v>38</v>
      </c>
      <c r="C112" s="71"/>
      <c r="D112" s="71"/>
      <c r="E112" s="71"/>
      <c r="F112" s="73">
        <v>940</v>
      </c>
      <c r="G112" s="72" t="e">
        <f>G105+#REF!+G107+G108+G109+G110</f>
        <v>#REF!</v>
      </c>
      <c r="H112" s="72">
        <f>SUM(H106:H111)</f>
        <v>40.686000000000007</v>
      </c>
      <c r="I112" s="72">
        <f>SUM(I106:I111)</f>
        <v>35.14</v>
      </c>
      <c r="J112" s="72">
        <f>SUM(J106:J111)</f>
        <v>103.58</v>
      </c>
      <c r="K112" s="72">
        <f>SUM(K106:K111)</f>
        <v>913.63</v>
      </c>
      <c r="L112" s="72">
        <f>SUM(L106:L111)</f>
        <v>0.53800000000000003</v>
      </c>
      <c r="M112" s="72">
        <f>SUM(M106:M111)</f>
        <v>38.78</v>
      </c>
      <c r="N112" s="72">
        <f>SUM(N106:N111)</f>
        <v>81.2</v>
      </c>
      <c r="O112" s="72">
        <f>SUM(O106:O111)</f>
        <v>64.498000000000005</v>
      </c>
      <c r="P112" s="72">
        <f>SUM(P106:P111)</f>
        <v>369.10200000000003</v>
      </c>
      <c r="Q112" s="72">
        <f>SUM(Q106:Q111)</f>
        <v>384.95600000000002</v>
      </c>
      <c r="R112" s="72">
        <f>SUM(R106:R111)</f>
        <v>76.838999999999999</v>
      </c>
      <c r="S112" s="72">
        <f>SUM(S106:S111)</f>
        <v>6.09</v>
      </c>
    </row>
    <row r="113" spans="1:19" ht="15" customHeight="1" x14ac:dyDescent="0.3">
      <c r="A113" s="70"/>
      <c r="B113" s="71"/>
      <c r="C113" s="71"/>
      <c r="D113" s="71"/>
      <c r="E113" s="71"/>
      <c r="F113" s="73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4.25" customHeight="1" x14ac:dyDescent="0.3">
      <c r="A114" s="70"/>
      <c r="B114" s="71" t="s">
        <v>54</v>
      </c>
      <c r="C114" s="71"/>
      <c r="D114" s="71"/>
      <c r="E114" s="71"/>
      <c r="F114" s="73"/>
      <c r="G114" s="73"/>
      <c r="H114" s="72"/>
      <c r="I114" s="72"/>
      <c r="J114" s="72"/>
      <c r="K114" s="74"/>
      <c r="L114" s="37"/>
      <c r="M114" s="37"/>
      <c r="N114" s="37"/>
      <c r="O114" s="37"/>
      <c r="P114" s="37"/>
      <c r="Q114" s="37"/>
      <c r="R114" s="37"/>
      <c r="S114" s="37"/>
    </row>
    <row r="115" spans="1:19" ht="13.5" customHeight="1" x14ac:dyDescent="0.3">
      <c r="A115" s="98" t="s">
        <v>55</v>
      </c>
      <c r="B115" s="61" t="s">
        <v>252</v>
      </c>
      <c r="C115" s="83"/>
      <c r="D115" s="83"/>
      <c r="E115" s="83"/>
      <c r="F115" s="48">
        <v>50</v>
      </c>
      <c r="G115" s="41">
        <v>43</v>
      </c>
      <c r="H115" s="43">
        <v>3.3933333333333331</v>
      </c>
      <c r="I115" s="43">
        <v>6.98</v>
      </c>
      <c r="J115" s="43">
        <v>21.073333333333334</v>
      </c>
      <c r="K115" s="43">
        <v>160.5</v>
      </c>
      <c r="L115" s="43">
        <v>0.06</v>
      </c>
      <c r="M115" s="43">
        <v>0</v>
      </c>
      <c r="N115" s="43">
        <v>0</v>
      </c>
      <c r="O115" s="43">
        <v>0</v>
      </c>
      <c r="P115" s="43">
        <v>10.653333333333334</v>
      </c>
      <c r="Q115" s="43">
        <v>38.4</v>
      </c>
      <c r="R115" s="43">
        <v>14.133333333333333</v>
      </c>
      <c r="S115" s="43">
        <v>0.70000000000000007</v>
      </c>
    </row>
    <row r="116" spans="1:19" s="92" customFormat="1" ht="14.25" customHeight="1" x14ac:dyDescent="0.3">
      <c r="A116" s="47">
        <v>348</v>
      </c>
      <c r="B116" s="99" t="s">
        <v>173</v>
      </c>
      <c r="C116" s="99"/>
      <c r="D116" s="99"/>
      <c r="E116" s="99"/>
      <c r="F116" s="100">
        <v>200</v>
      </c>
      <c r="G116" s="41">
        <v>10</v>
      </c>
      <c r="H116" s="101">
        <v>1.35</v>
      </c>
      <c r="I116" s="101">
        <v>0.08</v>
      </c>
      <c r="J116" s="101">
        <v>27.85</v>
      </c>
      <c r="K116" s="101">
        <v>122.2</v>
      </c>
      <c r="L116" s="101"/>
      <c r="M116" s="101"/>
      <c r="N116" s="101"/>
      <c r="O116" s="101"/>
      <c r="P116" s="101"/>
      <c r="Q116" s="101"/>
      <c r="R116" s="101"/>
      <c r="S116" s="101"/>
    </row>
    <row r="117" spans="1:19" ht="14.25" customHeight="1" x14ac:dyDescent="0.3">
      <c r="A117" s="70"/>
      <c r="B117" s="71" t="s">
        <v>38</v>
      </c>
      <c r="C117" s="71"/>
      <c r="D117" s="71"/>
      <c r="E117" s="71"/>
      <c r="F117" s="73">
        <f>SUM(F115:F116)</f>
        <v>250</v>
      </c>
      <c r="G117" s="72">
        <f>SUM(G115:G116)</f>
        <v>53</v>
      </c>
      <c r="H117" s="72">
        <f t="shared" ref="H117:S117" si="11">SUM(H115:H116)</f>
        <v>4.7433333333333332</v>
      </c>
      <c r="I117" s="72">
        <f t="shared" si="11"/>
        <v>7.0600000000000005</v>
      </c>
      <c r="J117" s="72">
        <f t="shared" si="11"/>
        <v>48.923333333333332</v>
      </c>
      <c r="K117" s="72">
        <f t="shared" si="11"/>
        <v>282.7</v>
      </c>
      <c r="L117" s="72">
        <f t="shared" si="11"/>
        <v>0.06</v>
      </c>
      <c r="M117" s="72">
        <f t="shared" si="11"/>
        <v>0</v>
      </c>
      <c r="N117" s="72">
        <f t="shared" si="11"/>
        <v>0</v>
      </c>
      <c r="O117" s="72">
        <f t="shared" si="11"/>
        <v>0</v>
      </c>
      <c r="P117" s="72">
        <f t="shared" si="11"/>
        <v>10.653333333333334</v>
      </c>
      <c r="Q117" s="72">
        <f t="shared" si="11"/>
        <v>38.4</v>
      </c>
      <c r="R117" s="72">
        <f t="shared" si="11"/>
        <v>14.133333333333333</v>
      </c>
      <c r="S117" s="72">
        <f t="shared" si="11"/>
        <v>0.70000000000000007</v>
      </c>
    </row>
    <row r="118" spans="1:19" ht="14.25" customHeight="1" x14ac:dyDescent="0.3">
      <c r="A118" s="70"/>
      <c r="B118" s="71"/>
      <c r="C118" s="71"/>
      <c r="D118" s="71"/>
      <c r="E118" s="71"/>
      <c r="F118" s="73"/>
      <c r="G118" s="73"/>
      <c r="H118" s="72"/>
      <c r="I118" s="72"/>
      <c r="J118" s="102"/>
      <c r="K118" s="74"/>
      <c r="L118" s="37"/>
      <c r="M118" s="37"/>
      <c r="N118" s="37"/>
      <c r="O118" s="37"/>
      <c r="P118" s="37"/>
      <c r="Q118" s="37"/>
      <c r="R118" s="37"/>
      <c r="S118" s="37"/>
    </row>
    <row r="119" spans="1:19" ht="14.25" customHeight="1" x14ac:dyDescent="0.3">
      <c r="A119" s="70"/>
      <c r="B119" s="71" t="s">
        <v>58</v>
      </c>
      <c r="C119" s="71"/>
      <c r="D119" s="71"/>
      <c r="E119" s="71"/>
      <c r="F119" s="73"/>
      <c r="G119" s="73"/>
      <c r="H119" s="72"/>
      <c r="I119" s="72"/>
      <c r="J119" s="102"/>
      <c r="K119" s="74"/>
      <c r="L119" s="37"/>
      <c r="M119" s="37"/>
      <c r="N119" s="37"/>
      <c r="O119" s="37"/>
      <c r="P119" s="37"/>
      <c r="Q119" s="37"/>
      <c r="R119" s="37"/>
      <c r="S119" s="37"/>
    </row>
    <row r="120" spans="1:19" ht="14.25" customHeight="1" x14ac:dyDescent="0.3">
      <c r="A120" s="103" t="s">
        <v>59</v>
      </c>
      <c r="B120" s="104" t="s">
        <v>253</v>
      </c>
      <c r="C120" s="105"/>
      <c r="D120" s="105"/>
      <c r="E120" s="105"/>
      <c r="F120" s="48">
        <v>100</v>
      </c>
      <c r="G120" s="49"/>
      <c r="H120" s="43">
        <v>1.0780000000000001</v>
      </c>
      <c r="I120" s="43">
        <v>6.0880000000000001</v>
      </c>
      <c r="J120" s="43">
        <v>3.431</v>
      </c>
      <c r="K120" s="43">
        <v>72.8</v>
      </c>
      <c r="L120" s="45">
        <v>4.2000000000000003E-2</v>
      </c>
      <c r="M120" s="45">
        <v>22.143999999999998</v>
      </c>
      <c r="N120" s="45"/>
      <c r="O120" s="45"/>
      <c r="P120" s="45">
        <v>33.418999999999997</v>
      </c>
      <c r="Q120" s="45">
        <v>24.567</v>
      </c>
      <c r="R120" s="45">
        <v>18.364000000000001</v>
      </c>
      <c r="S120" s="45">
        <v>0.877</v>
      </c>
    </row>
    <row r="121" spans="1:19" ht="14.25" customHeight="1" x14ac:dyDescent="0.3">
      <c r="A121" s="103"/>
      <c r="B121" s="104" t="s">
        <v>232</v>
      </c>
      <c r="C121" s="105"/>
      <c r="D121" s="105"/>
      <c r="E121" s="105"/>
      <c r="F121" s="48" t="s">
        <v>47</v>
      </c>
      <c r="G121" s="49">
        <v>40</v>
      </c>
      <c r="H121" s="43">
        <v>19.36</v>
      </c>
      <c r="I121" s="43">
        <v>10.98</v>
      </c>
      <c r="J121" s="43">
        <v>4.71</v>
      </c>
      <c r="K121" s="43">
        <v>194.93</v>
      </c>
      <c r="L121" s="45">
        <v>8.8999999999999996E-2</v>
      </c>
      <c r="M121" s="45">
        <v>1.8</v>
      </c>
      <c r="N121" s="45">
        <v>30.9</v>
      </c>
      <c r="O121" s="45">
        <v>0.91</v>
      </c>
      <c r="P121" s="45">
        <v>114.34</v>
      </c>
      <c r="Q121" s="45">
        <v>271.95</v>
      </c>
      <c r="R121" s="45">
        <v>55.92</v>
      </c>
      <c r="S121" s="45">
        <v>1.05</v>
      </c>
    </row>
    <row r="122" spans="1:19" ht="14.25" customHeight="1" x14ac:dyDescent="0.3">
      <c r="A122" s="70" t="s">
        <v>88</v>
      </c>
      <c r="B122" s="61" t="s">
        <v>254</v>
      </c>
      <c r="C122" s="61"/>
      <c r="D122" s="61"/>
      <c r="E122" s="61"/>
      <c r="F122" s="40">
        <v>180</v>
      </c>
      <c r="G122" s="49">
        <v>22.45</v>
      </c>
      <c r="H122" s="43">
        <v>2.79</v>
      </c>
      <c r="I122" s="43">
        <v>3.42</v>
      </c>
      <c r="J122" s="84">
        <v>6.01</v>
      </c>
      <c r="K122" s="44">
        <v>65.37</v>
      </c>
      <c r="L122" s="50">
        <v>1.7000000000000001E-2</v>
      </c>
      <c r="M122" s="50">
        <v>40.97</v>
      </c>
      <c r="N122" s="50">
        <v>16.37</v>
      </c>
      <c r="O122" s="50"/>
      <c r="P122" s="50">
        <v>7.38</v>
      </c>
      <c r="Q122" s="50">
        <v>10.08</v>
      </c>
      <c r="R122" s="50">
        <v>4.1539999999999999</v>
      </c>
      <c r="S122" s="50">
        <v>0.216</v>
      </c>
    </row>
    <row r="123" spans="1:19" ht="14.25" customHeight="1" x14ac:dyDescent="0.3">
      <c r="A123" s="70" t="s">
        <v>91</v>
      </c>
      <c r="B123" s="61" t="s">
        <v>49</v>
      </c>
      <c r="C123" s="61"/>
      <c r="D123" s="61"/>
      <c r="E123" s="61"/>
      <c r="F123" s="40">
        <v>200</v>
      </c>
      <c r="G123" s="49">
        <v>10</v>
      </c>
      <c r="H123" s="43">
        <v>0.45</v>
      </c>
      <c r="I123" s="43">
        <v>0.1</v>
      </c>
      <c r="J123" s="84">
        <v>33.99</v>
      </c>
      <c r="K123" s="44">
        <v>141.19999999999999</v>
      </c>
      <c r="L123" s="50">
        <v>0.02</v>
      </c>
      <c r="M123" s="50">
        <v>12</v>
      </c>
      <c r="N123" s="50"/>
      <c r="O123" s="50"/>
      <c r="P123" s="50">
        <v>23.02</v>
      </c>
      <c r="Q123" s="50">
        <v>11.5</v>
      </c>
      <c r="R123" s="50">
        <v>7.63</v>
      </c>
      <c r="S123" s="50">
        <v>0.24</v>
      </c>
    </row>
    <row r="124" spans="1:19" s="92" customFormat="1" ht="14.25" customHeight="1" x14ac:dyDescent="0.25">
      <c r="A124" s="89" t="s">
        <v>50</v>
      </c>
      <c r="B124" s="90" t="s">
        <v>51</v>
      </c>
      <c r="C124" s="90"/>
      <c r="D124" s="91"/>
      <c r="F124" s="93">
        <v>50</v>
      </c>
      <c r="G124" s="94">
        <v>5</v>
      </c>
      <c r="H124" s="95">
        <v>3.95</v>
      </c>
      <c r="I124" s="95">
        <v>0.5</v>
      </c>
      <c r="J124" s="95">
        <v>24.17</v>
      </c>
      <c r="K124" s="96">
        <v>117.5</v>
      </c>
      <c r="L124" s="95">
        <v>0.09</v>
      </c>
      <c r="M124" s="58"/>
      <c r="N124" s="59"/>
      <c r="O124" s="58">
        <v>0.67</v>
      </c>
      <c r="P124" s="58">
        <v>11.5</v>
      </c>
      <c r="Q124" s="58">
        <v>43.5</v>
      </c>
      <c r="R124" s="58">
        <v>16.5</v>
      </c>
      <c r="S124" s="58">
        <v>1</v>
      </c>
    </row>
    <row r="125" spans="1:19" ht="23.25" customHeight="1" x14ac:dyDescent="0.3">
      <c r="A125" s="89" t="s">
        <v>52</v>
      </c>
      <c r="B125" s="61" t="s">
        <v>53</v>
      </c>
      <c r="C125" s="61"/>
      <c r="D125" s="61"/>
      <c r="E125" s="61"/>
      <c r="F125" s="97">
        <v>50</v>
      </c>
      <c r="G125" s="94"/>
      <c r="H125" s="43">
        <v>2.64</v>
      </c>
      <c r="I125" s="43">
        <v>0.48</v>
      </c>
      <c r="J125" s="43">
        <v>15.84</v>
      </c>
      <c r="K125" s="43">
        <v>79.2</v>
      </c>
      <c r="L125" s="43">
        <v>7.0000000000000007E-2</v>
      </c>
      <c r="M125" s="43">
        <v>0</v>
      </c>
      <c r="N125" s="43"/>
      <c r="O125" s="43"/>
      <c r="P125" s="43">
        <v>11.6</v>
      </c>
      <c r="Q125" s="43">
        <v>60</v>
      </c>
      <c r="R125" s="43">
        <v>18.8</v>
      </c>
      <c r="S125" s="43">
        <v>1.56</v>
      </c>
    </row>
    <row r="126" spans="1:19" ht="16.5" customHeight="1" x14ac:dyDescent="0.3">
      <c r="A126" s="70"/>
      <c r="B126" s="71" t="s">
        <v>38</v>
      </c>
      <c r="C126" s="71"/>
      <c r="D126" s="71"/>
      <c r="E126" s="71"/>
      <c r="F126" s="73">
        <f>200+180+200+100</f>
        <v>680</v>
      </c>
      <c r="G126" s="117" t="e">
        <f>#REF!+G121+G122+G123+G124</f>
        <v>#REF!</v>
      </c>
      <c r="H126" s="72">
        <f>SUM(H120:H125)</f>
        <v>30.267999999999997</v>
      </c>
      <c r="I126" s="72">
        <f t="shared" ref="I126:S126" si="12">SUM(I120:I125)</f>
        <v>21.568000000000001</v>
      </c>
      <c r="J126" s="72">
        <f t="shared" si="12"/>
        <v>88.15100000000001</v>
      </c>
      <c r="K126" s="72">
        <f t="shared" si="12"/>
        <v>671</v>
      </c>
      <c r="L126" s="72">
        <f t="shared" si="12"/>
        <v>0.32800000000000001</v>
      </c>
      <c r="M126" s="72">
        <f t="shared" si="12"/>
        <v>76.914000000000001</v>
      </c>
      <c r="N126" s="72">
        <f t="shared" si="12"/>
        <v>47.269999999999996</v>
      </c>
      <c r="O126" s="72">
        <f t="shared" si="12"/>
        <v>1.58</v>
      </c>
      <c r="P126" s="72">
        <f t="shared" si="12"/>
        <v>201.25900000000001</v>
      </c>
      <c r="Q126" s="72">
        <f t="shared" si="12"/>
        <v>421.59699999999998</v>
      </c>
      <c r="R126" s="72">
        <f t="shared" si="12"/>
        <v>121.36799999999999</v>
      </c>
      <c r="S126" s="72">
        <f t="shared" si="12"/>
        <v>4.9429999999999996</v>
      </c>
    </row>
    <row r="127" spans="1:19" ht="14.25" customHeight="1" x14ac:dyDescent="0.3">
      <c r="A127" s="70"/>
      <c r="B127" s="71"/>
      <c r="C127" s="71"/>
      <c r="D127" s="71"/>
      <c r="E127" s="71"/>
      <c r="F127" s="73"/>
      <c r="G127" s="73"/>
      <c r="H127" s="72"/>
      <c r="I127" s="72"/>
      <c r="J127" s="102"/>
      <c r="K127" s="74"/>
      <c r="L127" s="37"/>
      <c r="M127" s="37"/>
      <c r="N127" s="37"/>
      <c r="O127" s="37"/>
      <c r="P127" s="37"/>
      <c r="Q127" s="37"/>
      <c r="R127" s="37"/>
      <c r="S127" s="37"/>
    </row>
    <row r="128" spans="1:19" ht="14.25" customHeight="1" x14ac:dyDescent="0.3">
      <c r="A128" s="70"/>
      <c r="B128" s="71" t="s">
        <v>64</v>
      </c>
      <c r="C128" s="71"/>
      <c r="D128" s="71"/>
      <c r="E128" s="71"/>
      <c r="F128" s="73"/>
      <c r="G128" s="73"/>
      <c r="H128" s="72"/>
      <c r="I128" s="72"/>
      <c r="J128" s="102"/>
      <c r="K128" s="74"/>
      <c r="L128" s="37"/>
      <c r="M128" s="37"/>
      <c r="N128" s="37"/>
      <c r="O128" s="37"/>
      <c r="P128" s="37"/>
      <c r="Q128" s="37"/>
      <c r="R128" s="37"/>
      <c r="S128" s="37"/>
    </row>
    <row r="129" spans="1:19" ht="14.25" customHeight="1" x14ac:dyDescent="0.3">
      <c r="A129" s="89" t="s">
        <v>65</v>
      </c>
      <c r="B129" s="52" t="s">
        <v>176</v>
      </c>
      <c r="C129" s="53"/>
      <c r="D129" s="53"/>
      <c r="F129" s="54">
        <v>50</v>
      </c>
      <c r="G129" s="41">
        <v>29.28</v>
      </c>
      <c r="H129" s="95">
        <v>1.1100000000000001</v>
      </c>
      <c r="I129" s="95">
        <v>1.41</v>
      </c>
      <c r="J129" s="56">
        <v>10.97</v>
      </c>
      <c r="K129" s="57">
        <v>61.05</v>
      </c>
      <c r="L129" s="57">
        <v>0.02</v>
      </c>
      <c r="M129" s="58"/>
      <c r="N129" s="59"/>
      <c r="O129" s="58">
        <v>0.02</v>
      </c>
      <c r="P129" s="58">
        <v>1.2</v>
      </c>
      <c r="Q129" s="58">
        <v>3.75</v>
      </c>
      <c r="R129" s="58">
        <v>1.35</v>
      </c>
      <c r="S129" s="58">
        <v>0.06</v>
      </c>
    </row>
    <row r="130" spans="1:19" s="92" customFormat="1" ht="14.25" customHeight="1" x14ac:dyDescent="0.3">
      <c r="A130" s="47" t="s">
        <v>67</v>
      </c>
      <c r="B130" s="106" t="s">
        <v>68</v>
      </c>
      <c r="F130" s="107">
        <v>180</v>
      </c>
      <c r="G130" s="95">
        <v>10</v>
      </c>
      <c r="H130" s="45">
        <v>5.22</v>
      </c>
      <c r="I130" s="45">
        <v>4.5</v>
      </c>
      <c r="J130" s="45">
        <v>7.56</v>
      </c>
      <c r="K130" s="45">
        <v>91.8</v>
      </c>
      <c r="L130" s="45">
        <v>0.04</v>
      </c>
      <c r="M130" s="45">
        <v>0.54</v>
      </c>
      <c r="N130" s="45">
        <v>36</v>
      </c>
      <c r="O130" s="45"/>
      <c r="P130" s="45">
        <v>223.2</v>
      </c>
      <c r="Q130" s="45">
        <v>165.6</v>
      </c>
      <c r="R130" s="45">
        <v>25.2</v>
      </c>
      <c r="S130" s="45">
        <v>0.18</v>
      </c>
    </row>
    <row r="131" spans="1:19" ht="22.5" customHeight="1" x14ac:dyDescent="0.3">
      <c r="A131" s="47"/>
      <c r="B131" s="71" t="s">
        <v>38</v>
      </c>
      <c r="C131" s="71"/>
      <c r="D131" s="71"/>
      <c r="E131" s="71"/>
      <c r="F131" s="73">
        <f>SUM(F129:F130)</f>
        <v>230</v>
      </c>
      <c r="G131" s="118">
        <f>SUM(G129:G130)</f>
        <v>39.28</v>
      </c>
      <c r="H131" s="72">
        <f>SUM(H129:H130)</f>
        <v>6.33</v>
      </c>
      <c r="I131" s="72">
        <f t="shared" ref="I131:S131" si="13">SUM(I129:I130)</f>
        <v>5.91</v>
      </c>
      <c r="J131" s="72">
        <f t="shared" si="13"/>
        <v>18.53</v>
      </c>
      <c r="K131" s="72">
        <f t="shared" si="13"/>
        <v>152.85</v>
      </c>
      <c r="L131" s="72">
        <f t="shared" si="13"/>
        <v>0.06</v>
      </c>
      <c r="M131" s="72">
        <f t="shared" si="13"/>
        <v>0.54</v>
      </c>
      <c r="N131" s="72">
        <f t="shared" si="13"/>
        <v>36</v>
      </c>
      <c r="O131" s="72">
        <f t="shared" si="13"/>
        <v>0.02</v>
      </c>
      <c r="P131" s="72">
        <f t="shared" si="13"/>
        <v>224.39999999999998</v>
      </c>
      <c r="Q131" s="72">
        <f t="shared" si="13"/>
        <v>169.35</v>
      </c>
      <c r="R131" s="72">
        <f t="shared" si="13"/>
        <v>26.55</v>
      </c>
      <c r="S131" s="72">
        <f t="shared" si="13"/>
        <v>0.24</v>
      </c>
    </row>
    <row r="132" spans="1:19" ht="15.75" customHeight="1" x14ac:dyDescent="0.3">
      <c r="A132" s="70"/>
      <c r="B132" s="71" t="s">
        <v>69</v>
      </c>
      <c r="C132" s="71"/>
      <c r="D132" s="71"/>
      <c r="E132" s="71"/>
      <c r="F132" s="72">
        <f>F102+F112+F117+F126+F131</f>
        <v>2760</v>
      </c>
      <c r="G132" s="72" t="e">
        <f t="shared" ref="G132:S132" si="14">G102+G112+G117+G126+G131</f>
        <v>#REF!</v>
      </c>
      <c r="H132" s="72">
        <f t="shared" si="14"/>
        <v>105.84733333333334</v>
      </c>
      <c r="I132" s="72">
        <f t="shared" si="14"/>
        <v>89.763999999999996</v>
      </c>
      <c r="J132" s="72">
        <f t="shared" si="14"/>
        <v>410.8603333333333</v>
      </c>
      <c r="K132" s="72">
        <f t="shared" si="14"/>
        <v>2879.2799999999997</v>
      </c>
      <c r="L132" s="72">
        <f t="shared" si="14"/>
        <v>2.3380000000000001</v>
      </c>
      <c r="M132" s="72">
        <f t="shared" si="14"/>
        <v>137.51399999999998</v>
      </c>
      <c r="N132" s="72">
        <f t="shared" si="14"/>
        <v>216.96999999999997</v>
      </c>
      <c r="O132" s="72">
        <f t="shared" si="14"/>
        <v>67.697999999999993</v>
      </c>
      <c r="P132" s="72">
        <f t="shared" si="14"/>
        <v>1123.8143333333333</v>
      </c>
      <c r="Q132" s="72">
        <f t="shared" si="14"/>
        <v>1280.9029999999998</v>
      </c>
      <c r="R132" s="72">
        <f t="shared" si="14"/>
        <v>303.70033333333333</v>
      </c>
      <c r="S132" s="72">
        <f t="shared" si="14"/>
        <v>18.722999999999995</v>
      </c>
    </row>
    <row r="133" spans="1:19" ht="15.75" customHeight="1" x14ac:dyDescent="0.3">
      <c r="A133" s="70"/>
      <c r="B133" s="71"/>
      <c r="C133" s="71"/>
      <c r="D133" s="71"/>
      <c r="E133" s="71"/>
      <c r="F133" s="73"/>
      <c r="G133" s="7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1:19" ht="15.75" customHeight="1" x14ac:dyDescent="0.3">
      <c r="A134" s="70"/>
      <c r="B134" s="71"/>
      <c r="C134" s="71"/>
      <c r="D134" s="71"/>
      <c r="E134" s="71"/>
      <c r="F134" s="73"/>
      <c r="G134" s="7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1:19" ht="15.75" customHeight="1" x14ac:dyDescent="0.3">
      <c r="A135" s="70"/>
      <c r="B135" s="71" t="s">
        <v>107</v>
      </c>
      <c r="C135" s="27">
        <v>44826</v>
      </c>
      <c r="D135" s="71"/>
      <c r="E135" s="71"/>
      <c r="F135" s="73"/>
      <c r="G135" s="7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1:19" ht="14.25" customHeight="1" x14ac:dyDescent="0.3">
      <c r="A136" s="29" t="s">
        <v>11</v>
      </c>
      <c r="B136" s="26" t="s">
        <v>12</v>
      </c>
      <c r="C136" s="26"/>
      <c r="D136" s="26"/>
      <c r="E136" s="26"/>
      <c r="F136" s="30" t="s">
        <v>13</v>
      </c>
      <c r="G136" s="26" t="s">
        <v>108</v>
      </c>
      <c r="H136" s="30" t="s">
        <v>15</v>
      </c>
      <c r="I136" s="30" t="s">
        <v>16</v>
      </c>
      <c r="J136" s="31" t="s">
        <v>17</v>
      </c>
      <c r="K136" s="30" t="s">
        <v>18</v>
      </c>
      <c r="L136" s="32" t="s">
        <v>19</v>
      </c>
      <c r="M136" s="32" t="s">
        <v>20</v>
      </c>
      <c r="N136" s="32" t="s">
        <v>21</v>
      </c>
      <c r="O136" s="32" t="s">
        <v>22</v>
      </c>
      <c r="P136" s="32" t="s">
        <v>23</v>
      </c>
      <c r="Q136" s="32" t="s">
        <v>24</v>
      </c>
      <c r="R136" s="32" t="s">
        <v>25</v>
      </c>
      <c r="S136" s="32" t="s">
        <v>26</v>
      </c>
    </row>
    <row r="137" spans="1:19" ht="14.25" customHeight="1" x14ac:dyDescent="0.3">
      <c r="A137" s="29"/>
      <c r="B137" s="26" t="s">
        <v>27</v>
      </c>
      <c r="C137" s="26"/>
      <c r="D137" s="26"/>
      <c r="E137" s="26"/>
      <c r="F137" s="34"/>
      <c r="G137" s="30"/>
      <c r="H137" s="34"/>
      <c r="I137" s="34"/>
      <c r="J137" s="34"/>
      <c r="K137" s="35"/>
      <c r="L137" s="120"/>
      <c r="M137" s="37"/>
      <c r="N137" s="37"/>
      <c r="O137" s="37"/>
      <c r="P137" s="37"/>
      <c r="Q137" s="37"/>
      <c r="R137" s="37"/>
      <c r="S137" s="37"/>
    </row>
    <row r="138" spans="1:19" ht="14.25" customHeight="1" x14ac:dyDescent="0.3">
      <c r="A138" s="38" t="s">
        <v>28</v>
      </c>
      <c r="B138" s="35" t="s">
        <v>201</v>
      </c>
      <c r="C138" s="35"/>
      <c r="D138" s="26"/>
      <c r="E138" s="39"/>
      <c r="F138" s="187" t="s">
        <v>192</v>
      </c>
      <c r="G138" s="49">
        <v>5</v>
      </c>
      <c r="H138" s="42">
        <v>6.58</v>
      </c>
      <c r="I138" s="42">
        <v>6.65</v>
      </c>
      <c r="J138" s="43"/>
      <c r="K138" s="44">
        <v>85.8</v>
      </c>
      <c r="L138" s="43">
        <v>0.02</v>
      </c>
      <c r="M138" s="45">
        <v>0.18</v>
      </c>
      <c r="N138" s="45">
        <v>52.5</v>
      </c>
      <c r="O138" s="45"/>
      <c r="P138" s="46">
        <v>250</v>
      </c>
      <c r="Q138" s="46">
        <v>150</v>
      </c>
      <c r="R138" s="46">
        <v>13.75</v>
      </c>
      <c r="S138" s="46">
        <v>0.18</v>
      </c>
    </row>
    <row r="139" spans="1:19" ht="14.25" customHeight="1" x14ac:dyDescent="0.3">
      <c r="A139" s="38" t="s">
        <v>109</v>
      </c>
      <c r="B139" s="35" t="s">
        <v>233</v>
      </c>
      <c r="C139" s="35"/>
      <c r="D139" s="26"/>
      <c r="E139" s="39"/>
      <c r="F139" s="48">
        <v>150</v>
      </c>
      <c r="G139" s="49">
        <v>10</v>
      </c>
      <c r="H139" s="42">
        <v>5.41</v>
      </c>
      <c r="I139" s="42">
        <v>10.49</v>
      </c>
      <c r="J139" s="43">
        <v>38.71</v>
      </c>
      <c r="K139" s="44">
        <v>271.41000000000003</v>
      </c>
      <c r="L139" s="43">
        <v>5.3999999999999999E-2</v>
      </c>
      <c r="M139" s="45">
        <v>0.86</v>
      </c>
      <c r="N139" s="45">
        <v>53.32</v>
      </c>
      <c r="O139" s="45">
        <v>0.158</v>
      </c>
      <c r="P139" s="46">
        <v>117.84</v>
      </c>
      <c r="Q139" s="46">
        <v>142</v>
      </c>
      <c r="R139" s="46">
        <v>32.814</v>
      </c>
      <c r="S139" s="46">
        <v>0.53100000000000003</v>
      </c>
    </row>
    <row r="140" spans="1:19" s="92" customFormat="1" ht="14.25" customHeight="1" x14ac:dyDescent="0.3">
      <c r="A140" s="47" t="s">
        <v>112</v>
      </c>
      <c r="B140" s="99" t="s">
        <v>183</v>
      </c>
      <c r="C140" s="99"/>
      <c r="D140" s="99"/>
      <c r="E140" s="99"/>
      <c r="F140" s="122">
        <v>200</v>
      </c>
      <c r="G140" s="116"/>
      <c r="H140" s="122">
        <v>3.17</v>
      </c>
      <c r="I140" s="122">
        <v>2.38</v>
      </c>
      <c r="J140" s="122">
        <v>15.95</v>
      </c>
      <c r="K140" s="122">
        <v>100.6</v>
      </c>
      <c r="L140" s="122">
        <v>0.04</v>
      </c>
      <c r="M140" s="50">
        <v>1.3</v>
      </c>
      <c r="N140" s="50">
        <v>20</v>
      </c>
      <c r="O140" s="50">
        <v>0.05</v>
      </c>
      <c r="P140" s="50">
        <v>125.78</v>
      </c>
      <c r="Q140" s="50">
        <v>90</v>
      </c>
      <c r="R140" s="50">
        <v>14</v>
      </c>
      <c r="S140" s="50">
        <v>0.13</v>
      </c>
    </row>
    <row r="141" spans="1:19" s="63" customFormat="1" ht="27" customHeight="1" x14ac:dyDescent="0.3">
      <c r="A141" s="60" t="s">
        <v>34</v>
      </c>
      <c r="B141" s="61" t="s">
        <v>35</v>
      </c>
      <c r="C141" s="61"/>
      <c r="D141" s="61"/>
      <c r="E141" s="61"/>
      <c r="F141" s="40">
        <v>50</v>
      </c>
      <c r="G141" s="123">
        <v>5</v>
      </c>
      <c r="H141" s="43">
        <v>7.11</v>
      </c>
      <c r="I141" s="43">
        <v>0.9</v>
      </c>
      <c r="J141" s="43">
        <v>43.5</v>
      </c>
      <c r="K141" s="62">
        <v>211.5</v>
      </c>
      <c r="L141" s="45">
        <v>0.15</v>
      </c>
      <c r="M141" s="45"/>
      <c r="N141" s="45"/>
      <c r="O141" s="45">
        <v>1.2</v>
      </c>
      <c r="P141" s="45">
        <v>20.7</v>
      </c>
      <c r="Q141" s="45">
        <v>78.3</v>
      </c>
      <c r="R141" s="45">
        <v>29.7</v>
      </c>
      <c r="S141" s="45">
        <v>1.8</v>
      </c>
    </row>
    <row r="142" spans="1:19" s="63" customFormat="1" ht="27" customHeight="1" x14ac:dyDescent="0.25">
      <c r="A142" s="51" t="s">
        <v>36</v>
      </c>
      <c r="B142" s="53" t="s">
        <v>73</v>
      </c>
      <c r="C142" s="53"/>
      <c r="D142" s="53"/>
      <c r="E142"/>
      <c r="F142" s="64">
        <v>150</v>
      </c>
      <c r="G142" s="49">
        <v>10</v>
      </c>
      <c r="H142" s="19">
        <v>0.8</v>
      </c>
      <c r="I142" s="19">
        <v>0.8</v>
      </c>
      <c r="J142" s="18">
        <v>19.600000000000001</v>
      </c>
      <c r="K142" s="20">
        <v>64</v>
      </c>
      <c r="L142" s="66">
        <v>0.06</v>
      </c>
      <c r="M142" s="67">
        <v>20</v>
      </c>
      <c r="N142" s="68"/>
      <c r="O142" s="69">
        <v>0.4</v>
      </c>
      <c r="P142" s="69">
        <v>32</v>
      </c>
      <c r="Q142" s="69">
        <v>22</v>
      </c>
      <c r="R142" s="69">
        <v>18</v>
      </c>
      <c r="S142" s="69">
        <v>4.4000000000000004</v>
      </c>
    </row>
    <row r="143" spans="1:19" ht="15.75" customHeight="1" x14ac:dyDescent="0.3">
      <c r="A143" s="70"/>
      <c r="B143" s="71" t="s">
        <v>38</v>
      </c>
      <c r="C143" s="61"/>
      <c r="D143" s="61"/>
      <c r="E143" s="61"/>
      <c r="F143" s="73">
        <f>50+150+200+200</f>
        <v>600</v>
      </c>
      <c r="G143" s="124">
        <f>SUM(G138:G142)</f>
        <v>30</v>
      </c>
      <c r="H143" s="72">
        <f>SUM(H138:H142)</f>
        <v>23.07</v>
      </c>
      <c r="I143" s="72">
        <f>SUM(I138:I142)</f>
        <v>21.22</v>
      </c>
      <c r="J143" s="72">
        <f>SUM(J138:J142)</f>
        <v>117.75999999999999</v>
      </c>
      <c r="K143" s="72">
        <f>SUM(K138:K142)</f>
        <v>733.31000000000006</v>
      </c>
      <c r="L143" s="72">
        <f>SUM(L138:L142)</f>
        <v>0.32400000000000001</v>
      </c>
      <c r="M143" s="72">
        <f>SUM(M138:M142)</f>
        <v>22.34</v>
      </c>
      <c r="N143" s="72">
        <f>SUM(N138:N142)</f>
        <v>125.82</v>
      </c>
      <c r="O143" s="72">
        <f>SUM(O138:O142)</f>
        <v>1.8079999999999998</v>
      </c>
      <c r="P143" s="72">
        <f>SUM(P138:P142)</f>
        <v>546.32000000000005</v>
      </c>
      <c r="Q143" s="72">
        <f>SUM(Q138:Q142)</f>
        <v>482.3</v>
      </c>
      <c r="R143" s="72">
        <f>SUM(R138:R142)</f>
        <v>108.264</v>
      </c>
      <c r="S143" s="72">
        <f>SUM(S138:S142)</f>
        <v>7.0410000000000004</v>
      </c>
    </row>
    <row r="144" spans="1:19" ht="15.75" customHeight="1" x14ac:dyDescent="0.3">
      <c r="A144" s="70"/>
      <c r="B144" s="71"/>
      <c r="C144" s="61"/>
      <c r="D144" s="61"/>
      <c r="E144" s="61"/>
      <c r="F144" s="40"/>
      <c r="G144" s="73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</row>
    <row r="145" spans="1:19" ht="14.25" customHeight="1" x14ac:dyDescent="0.3">
      <c r="A145" s="70"/>
      <c r="B145" s="71" t="s">
        <v>39</v>
      </c>
      <c r="C145" s="71"/>
      <c r="D145" s="71"/>
      <c r="E145" s="71"/>
      <c r="F145" s="73"/>
      <c r="G145" s="40"/>
      <c r="H145" s="125"/>
      <c r="I145" s="125"/>
      <c r="J145" s="125"/>
      <c r="K145" s="126"/>
      <c r="L145" s="127"/>
      <c r="M145" s="37"/>
      <c r="N145" s="37"/>
      <c r="O145" s="37"/>
      <c r="P145" s="37"/>
      <c r="Q145" s="37"/>
      <c r="R145" s="37"/>
      <c r="S145" s="37"/>
    </row>
    <row r="146" spans="1:19" ht="14.25" customHeight="1" x14ac:dyDescent="0.3">
      <c r="A146" s="70" t="s">
        <v>113</v>
      </c>
      <c r="B146" s="61" t="s">
        <v>152</v>
      </c>
      <c r="C146" s="71"/>
      <c r="D146" s="71"/>
      <c r="E146" s="71"/>
      <c r="F146" s="40">
        <v>100</v>
      </c>
      <c r="G146" s="49"/>
      <c r="H146" s="41">
        <v>19.36</v>
      </c>
      <c r="I146" s="41">
        <v>10.98</v>
      </c>
      <c r="J146" s="41">
        <v>4.71</v>
      </c>
      <c r="K146" s="113">
        <v>194.93</v>
      </c>
      <c r="L146" s="127">
        <v>8.8999999999999996E-2</v>
      </c>
      <c r="M146" s="37">
        <v>1.8</v>
      </c>
      <c r="N146" s="37">
        <v>30.9</v>
      </c>
      <c r="O146" s="37">
        <v>0.91</v>
      </c>
      <c r="P146" s="37">
        <v>114.34</v>
      </c>
      <c r="Q146" s="37">
        <v>271.95</v>
      </c>
      <c r="R146" s="37">
        <v>55.92</v>
      </c>
      <c r="S146" s="37">
        <v>1</v>
      </c>
    </row>
    <row r="147" spans="1:19" ht="14.25" customHeight="1" x14ac:dyDescent="0.3">
      <c r="A147" s="38" t="s">
        <v>114</v>
      </c>
      <c r="B147" s="61" t="s">
        <v>255</v>
      </c>
      <c r="C147" s="61"/>
      <c r="D147" s="61"/>
      <c r="E147" s="61"/>
      <c r="F147" s="40" t="s">
        <v>44</v>
      </c>
      <c r="G147" s="49"/>
      <c r="H147" s="42">
        <v>5.33</v>
      </c>
      <c r="I147" s="42">
        <v>4.57</v>
      </c>
      <c r="J147" s="43">
        <v>16.98</v>
      </c>
      <c r="K147" s="44">
        <v>143.41999999999999</v>
      </c>
      <c r="L147" s="40">
        <v>0.14399999999999999</v>
      </c>
      <c r="M147" s="50">
        <v>12.08</v>
      </c>
      <c r="N147" s="50">
        <v>3</v>
      </c>
      <c r="O147" s="50"/>
      <c r="P147" s="50">
        <v>32.81</v>
      </c>
      <c r="Q147" s="50">
        <v>100.565</v>
      </c>
      <c r="R147" s="50">
        <v>34.94</v>
      </c>
      <c r="S147" s="50">
        <v>1.37</v>
      </c>
    </row>
    <row r="148" spans="1:19" ht="18.75" customHeight="1" x14ac:dyDescent="0.3">
      <c r="A148" s="38" t="s">
        <v>115</v>
      </c>
      <c r="B148" s="99" t="s">
        <v>202</v>
      </c>
      <c r="C148" s="99"/>
      <c r="D148" s="83"/>
      <c r="E148" s="83"/>
      <c r="F148" s="48" t="s">
        <v>47</v>
      </c>
      <c r="G148" s="49">
        <v>45</v>
      </c>
      <c r="H148" s="42">
        <v>7.88</v>
      </c>
      <c r="I148" s="42">
        <v>13.5</v>
      </c>
      <c r="J148" s="43">
        <v>4.92</v>
      </c>
      <c r="K148" s="44">
        <v>173</v>
      </c>
      <c r="L148" s="41">
        <v>5.6000000000000001E-2</v>
      </c>
      <c r="M148" s="50">
        <v>1.08</v>
      </c>
      <c r="N148" s="50">
        <v>30.4</v>
      </c>
      <c r="O148" s="50">
        <v>1.1100000000000001</v>
      </c>
      <c r="P148" s="50">
        <v>36.33</v>
      </c>
      <c r="Q148" s="50">
        <v>69.05</v>
      </c>
      <c r="R148" s="50">
        <v>20.16</v>
      </c>
      <c r="S148" s="50">
        <v>1.18</v>
      </c>
    </row>
    <row r="149" spans="1:19" ht="18.75" customHeight="1" x14ac:dyDescent="0.3">
      <c r="A149" s="38"/>
      <c r="B149" s="99" t="s">
        <v>121</v>
      </c>
      <c r="C149" s="99"/>
      <c r="D149" s="83"/>
      <c r="E149" s="83"/>
      <c r="F149" s="48">
        <v>180</v>
      </c>
      <c r="G149" s="49">
        <v>22.45</v>
      </c>
      <c r="H149" s="43">
        <v>2.79</v>
      </c>
      <c r="I149" s="43">
        <v>3.42</v>
      </c>
      <c r="J149" s="84">
        <v>6.01</v>
      </c>
      <c r="K149" s="44">
        <v>65.37</v>
      </c>
      <c r="L149" s="50">
        <v>1.7000000000000001E-2</v>
      </c>
      <c r="M149" s="50">
        <v>40.97</v>
      </c>
      <c r="N149" s="50">
        <v>16.37</v>
      </c>
      <c r="O149" s="50"/>
      <c r="P149" s="50">
        <v>7.38</v>
      </c>
      <c r="Q149" s="50">
        <v>10.08</v>
      </c>
      <c r="R149" s="50">
        <v>4.1539999999999999</v>
      </c>
      <c r="S149" s="50">
        <v>0.216</v>
      </c>
    </row>
    <row r="150" spans="1:19" ht="14.25" customHeight="1" x14ac:dyDescent="0.25">
      <c r="A150" s="85">
        <v>376</v>
      </c>
      <c r="B150" s="63" t="s">
        <v>186</v>
      </c>
      <c r="C150" s="63"/>
      <c r="D150" s="63"/>
      <c r="E150" s="63"/>
      <c r="F150" s="67">
        <v>200</v>
      </c>
      <c r="G150" s="162">
        <v>10</v>
      </c>
      <c r="H150" s="87">
        <v>7.0000000000000007E-2</v>
      </c>
      <c r="I150" s="87">
        <v>0.02</v>
      </c>
      <c r="J150" s="87">
        <v>15</v>
      </c>
      <c r="K150" s="87">
        <v>60</v>
      </c>
      <c r="L150" s="87"/>
      <c r="M150" s="87">
        <v>0.03</v>
      </c>
      <c r="N150" s="88"/>
      <c r="O150" s="88"/>
      <c r="P150" s="88">
        <v>11.1</v>
      </c>
      <c r="Q150" s="88">
        <v>2.8</v>
      </c>
      <c r="R150" s="88">
        <v>1.4</v>
      </c>
      <c r="S150" s="88">
        <v>0.28000000000000003</v>
      </c>
    </row>
    <row r="151" spans="1:19" s="92" customFormat="1" ht="14.25" customHeight="1" x14ac:dyDescent="0.25">
      <c r="A151" s="89" t="s">
        <v>50</v>
      </c>
      <c r="B151" s="90" t="s">
        <v>51</v>
      </c>
      <c r="C151" s="90"/>
      <c r="D151" s="91"/>
      <c r="F151" s="93">
        <v>50</v>
      </c>
      <c r="G151" s="110">
        <v>5</v>
      </c>
      <c r="H151" s="95">
        <v>3.95</v>
      </c>
      <c r="I151" s="95">
        <v>0.5</v>
      </c>
      <c r="J151" s="95">
        <v>24.17</v>
      </c>
      <c r="K151" s="96">
        <v>117.5</v>
      </c>
      <c r="L151" s="95">
        <v>0.09</v>
      </c>
      <c r="M151" s="58"/>
      <c r="N151" s="59"/>
      <c r="O151" s="58">
        <v>0.67</v>
      </c>
      <c r="P151" s="58">
        <v>11.5</v>
      </c>
      <c r="Q151" s="58">
        <v>43.5</v>
      </c>
      <c r="R151" s="58">
        <v>16.5</v>
      </c>
      <c r="S151" s="58">
        <v>1</v>
      </c>
    </row>
    <row r="152" spans="1:19" s="92" customFormat="1" ht="25.5" customHeight="1" x14ac:dyDescent="0.3">
      <c r="A152" s="89" t="s">
        <v>52</v>
      </c>
      <c r="B152" s="61" t="s">
        <v>53</v>
      </c>
      <c r="C152" s="61"/>
      <c r="D152" s="61"/>
      <c r="E152" s="61"/>
      <c r="F152" s="97">
        <v>50</v>
      </c>
      <c r="G152" s="110"/>
      <c r="H152" s="43">
        <v>4.95</v>
      </c>
      <c r="I152" s="43">
        <v>0.9</v>
      </c>
      <c r="J152" s="43">
        <v>29.7</v>
      </c>
      <c r="K152" s="43">
        <v>148.5</v>
      </c>
      <c r="L152" s="43">
        <v>0.13</v>
      </c>
      <c r="M152" s="43">
        <v>0</v>
      </c>
      <c r="N152" s="43"/>
      <c r="O152" s="43"/>
      <c r="P152" s="43">
        <v>21.75</v>
      </c>
      <c r="Q152" s="43">
        <v>112.5</v>
      </c>
      <c r="R152" s="43">
        <v>35.25</v>
      </c>
      <c r="S152" s="43">
        <v>2.93</v>
      </c>
    </row>
    <row r="153" spans="1:19" ht="28.5" customHeight="1" x14ac:dyDescent="0.3">
      <c r="A153" s="70"/>
      <c r="B153" s="71" t="s">
        <v>38</v>
      </c>
      <c r="C153" s="71"/>
      <c r="D153" s="71"/>
      <c r="E153" s="71"/>
      <c r="F153" s="73">
        <f>100+250+10+100+180+250+50</f>
        <v>940</v>
      </c>
      <c r="G153" s="72" t="e">
        <f>#REF!+#REF!+G150+G151+G148+G149</f>
        <v>#REF!</v>
      </c>
      <c r="H153" s="72">
        <f>SUM(H146:H152)</f>
        <v>44.330000000000005</v>
      </c>
      <c r="I153" s="72">
        <f>SUM(I146:I152)</f>
        <v>33.89</v>
      </c>
      <c r="J153" s="72">
        <f>SUM(J146:J152)</f>
        <v>101.49</v>
      </c>
      <c r="K153" s="72">
        <f>SUM(K146:K152)</f>
        <v>902.72</v>
      </c>
      <c r="L153" s="72">
        <f>SUM(L146:L152)</f>
        <v>0.52600000000000002</v>
      </c>
      <c r="M153" s="72">
        <f>SUM(M146:M152)</f>
        <v>55.96</v>
      </c>
      <c r="N153" s="72">
        <f>SUM(N146:N152)</f>
        <v>80.67</v>
      </c>
      <c r="O153" s="72">
        <f>SUM(O146:O152)</f>
        <v>2.69</v>
      </c>
      <c r="P153" s="72">
        <f>SUM(P146:P152)</f>
        <v>235.21</v>
      </c>
      <c r="Q153" s="72">
        <f>SUM(Q146:Q152)</f>
        <v>610.44499999999994</v>
      </c>
      <c r="R153" s="72">
        <f>SUM(R146:R152)</f>
        <v>168.32400000000001</v>
      </c>
      <c r="S153" s="72">
        <f>SUM(S146:S152)</f>
        <v>7.9760000000000009</v>
      </c>
    </row>
    <row r="154" spans="1:19" ht="14.25" customHeight="1" x14ac:dyDescent="0.3">
      <c r="A154" s="70"/>
      <c r="B154" s="71"/>
      <c r="C154" s="71"/>
      <c r="D154" s="71"/>
      <c r="E154" s="71"/>
      <c r="F154" s="73"/>
      <c r="G154" s="73"/>
      <c r="H154" s="72"/>
      <c r="I154" s="72"/>
      <c r="J154" s="102"/>
      <c r="K154" s="74"/>
      <c r="L154" s="131"/>
      <c r="M154" s="37"/>
      <c r="N154" s="37"/>
      <c r="O154" s="37"/>
      <c r="P154" s="37"/>
      <c r="Q154" s="37"/>
      <c r="R154" s="37"/>
      <c r="S154" s="37"/>
    </row>
    <row r="155" spans="1:19" ht="14.25" customHeight="1" x14ac:dyDescent="0.3">
      <c r="A155" s="70"/>
      <c r="B155" s="71" t="s">
        <v>54</v>
      </c>
      <c r="C155" s="71"/>
      <c r="D155" s="71"/>
      <c r="E155" s="71"/>
      <c r="F155" s="73"/>
      <c r="G155" s="73"/>
      <c r="H155" s="72"/>
      <c r="I155" s="72"/>
      <c r="J155" s="72"/>
      <c r="K155" s="74"/>
      <c r="L155" s="131"/>
      <c r="M155" s="37"/>
      <c r="N155" s="37"/>
      <c r="O155" s="37"/>
      <c r="P155" s="37"/>
      <c r="Q155" s="37"/>
      <c r="R155" s="37"/>
      <c r="S155" s="37"/>
    </row>
    <row r="156" spans="1:19" ht="14.25" customHeight="1" x14ac:dyDescent="0.3">
      <c r="A156" s="70" t="s">
        <v>116</v>
      </c>
      <c r="B156" s="61" t="s">
        <v>204</v>
      </c>
      <c r="C156" s="61"/>
      <c r="D156" s="83"/>
      <c r="E156" s="83"/>
      <c r="F156" s="48">
        <v>50</v>
      </c>
      <c r="G156" s="41">
        <v>43</v>
      </c>
      <c r="H156" s="43">
        <v>3.8800000000000003</v>
      </c>
      <c r="I156" s="43">
        <v>2.36</v>
      </c>
      <c r="J156" s="43">
        <v>23.553333333333331</v>
      </c>
      <c r="K156" s="43">
        <v>131</v>
      </c>
      <c r="L156" s="45">
        <v>7.3333333333333334E-2</v>
      </c>
      <c r="M156" s="45">
        <v>0</v>
      </c>
      <c r="N156" s="45">
        <v>13</v>
      </c>
      <c r="O156" s="45">
        <v>0</v>
      </c>
      <c r="P156" s="45">
        <v>11</v>
      </c>
      <c r="Q156" s="45">
        <v>37</v>
      </c>
      <c r="R156" s="45">
        <v>14.533333333333333</v>
      </c>
      <c r="S156" s="45">
        <v>0.69333333333333336</v>
      </c>
    </row>
    <row r="157" spans="1:19" s="92" customFormat="1" ht="14.25" customHeight="1" x14ac:dyDescent="0.3">
      <c r="A157" s="47" t="s">
        <v>118</v>
      </c>
      <c r="B157" s="99" t="s">
        <v>235</v>
      </c>
      <c r="C157" s="99"/>
      <c r="D157" s="99"/>
      <c r="E157" s="99"/>
      <c r="F157" s="100">
        <v>200</v>
      </c>
      <c r="G157" s="41">
        <v>10</v>
      </c>
      <c r="H157" s="122">
        <v>5.8</v>
      </c>
      <c r="I157" s="122">
        <v>5</v>
      </c>
      <c r="J157" s="122">
        <v>9.6</v>
      </c>
      <c r="K157" s="122">
        <v>107</v>
      </c>
      <c r="L157" s="45">
        <v>0.08</v>
      </c>
      <c r="M157" s="45">
        <v>2.6</v>
      </c>
      <c r="N157" s="45">
        <v>40</v>
      </c>
      <c r="O157" s="45"/>
      <c r="P157" s="45">
        <v>240</v>
      </c>
      <c r="Q157" s="45">
        <v>180</v>
      </c>
      <c r="R157" s="45">
        <v>28</v>
      </c>
      <c r="S157" s="45">
        <v>0.2</v>
      </c>
    </row>
    <row r="158" spans="1:19" ht="32.25" customHeight="1" x14ac:dyDescent="0.3">
      <c r="A158" s="70"/>
      <c r="B158" s="71" t="s">
        <v>38</v>
      </c>
      <c r="C158" s="71"/>
      <c r="D158" s="71"/>
      <c r="E158" s="71"/>
      <c r="F158" s="73">
        <f>SUM(F156:F157)</f>
        <v>250</v>
      </c>
      <c r="G158" s="72">
        <f>SUM(G156:G157)</f>
        <v>53</v>
      </c>
      <c r="H158" s="72">
        <f t="shared" ref="H158:S158" si="15">SUM(H156:H157)</f>
        <v>9.68</v>
      </c>
      <c r="I158" s="72">
        <f t="shared" si="15"/>
        <v>7.3599999999999994</v>
      </c>
      <c r="J158" s="72">
        <f t="shared" si="15"/>
        <v>33.153333333333329</v>
      </c>
      <c r="K158" s="72">
        <f t="shared" si="15"/>
        <v>238</v>
      </c>
      <c r="L158" s="72">
        <f t="shared" si="15"/>
        <v>0.15333333333333332</v>
      </c>
      <c r="M158" s="72">
        <f t="shared" si="15"/>
        <v>2.6</v>
      </c>
      <c r="N158" s="72">
        <f t="shared" si="15"/>
        <v>53</v>
      </c>
      <c r="O158" s="72">
        <f t="shared" si="15"/>
        <v>0</v>
      </c>
      <c r="P158" s="72">
        <f t="shared" si="15"/>
        <v>251</v>
      </c>
      <c r="Q158" s="72">
        <f t="shared" si="15"/>
        <v>217</v>
      </c>
      <c r="R158" s="72">
        <f t="shared" si="15"/>
        <v>42.533333333333331</v>
      </c>
      <c r="S158" s="72">
        <f t="shared" si="15"/>
        <v>0.89333333333333331</v>
      </c>
    </row>
    <row r="159" spans="1:19" ht="14.25" customHeight="1" x14ac:dyDescent="0.3">
      <c r="A159" s="70" t="s">
        <v>119</v>
      </c>
      <c r="B159" s="71"/>
      <c r="C159" s="71"/>
      <c r="D159" s="71"/>
      <c r="E159" s="71"/>
      <c r="F159" s="73"/>
      <c r="G159" s="73"/>
      <c r="H159" s="72"/>
      <c r="I159" s="72"/>
      <c r="J159" s="102"/>
      <c r="K159" s="74"/>
      <c r="L159" s="82"/>
      <c r="M159" s="37"/>
      <c r="N159" s="37"/>
      <c r="O159" s="37"/>
      <c r="P159" s="37"/>
      <c r="Q159" s="37"/>
      <c r="R159" s="37"/>
      <c r="S159" s="37"/>
    </row>
    <row r="160" spans="1:19" ht="14.25" customHeight="1" x14ac:dyDescent="0.3">
      <c r="A160" s="70"/>
      <c r="B160" s="71" t="s">
        <v>58</v>
      </c>
      <c r="C160" s="71"/>
      <c r="D160" s="71"/>
      <c r="E160" s="71"/>
      <c r="F160" s="73"/>
      <c r="G160" s="73"/>
      <c r="H160" s="72"/>
      <c r="I160" s="72"/>
      <c r="J160" s="102"/>
      <c r="K160" s="74"/>
      <c r="L160" s="132"/>
      <c r="M160" s="37"/>
      <c r="N160" s="37"/>
      <c r="O160" s="37"/>
      <c r="P160" s="37"/>
      <c r="Q160" s="37"/>
      <c r="R160" s="37"/>
      <c r="S160" s="37"/>
    </row>
    <row r="161" spans="1:19" s="128" customFormat="1" ht="14.25" customHeight="1" x14ac:dyDescent="0.3">
      <c r="A161" s="133">
        <v>71</v>
      </c>
      <c r="B161" s="76" t="s">
        <v>256</v>
      </c>
      <c r="C161" s="76"/>
      <c r="D161" s="134"/>
      <c r="E161" s="135"/>
      <c r="F161" s="77">
        <v>100</v>
      </c>
      <c r="G161" s="49">
        <v>20</v>
      </c>
      <c r="H161" s="136">
        <v>0.7</v>
      </c>
      <c r="I161" s="136">
        <v>0.1</v>
      </c>
      <c r="J161" s="136">
        <v>1.9</v>
      </c>
      <c r="K161" s="136">
        <v>12</v>
      </c>
      <c r="L161" s="137">
        <v>0.04</v>
      </c>
      <c r="M161" s="136">
        <v>4.9000000000000004</v>
      </c>
      <c r="N161" s="136"/>
      <c r="O161" s="136"/>
      <c r="P161" s="136">
        <v>17</v>
      </c>
      <c r="Q161" s="136">
        <v>30</v>
      </c>
      <c r="R161" s="136">
        <v>14</v>
      </c>
      <c r="S161" s="136">
        <v>0.5</v>
      </c>
    </row>
    <row r="162" spans="1:19" ht="14.25" customHeight="1" x14ac:dyDescent="0.3">
      <c r="A162" s="47" t="s">
        <v>120</v>
      </c>
      <c r="B162" s="115" t="s">
        <v>206</v>
      </c>
      <c r="F162" s="69" t="s">
        <v>47</v>
      </c>
      <c r="G162" s="116">
        <v>40</v>
      </c>
      <c r="H162" s="69">
        <v>12.65</v>
      </c>
      <c r="I162" s="69">
        <v>15.85</v>
      </c>
      <c r="J162" s="69">
        <v>10.54</v>
      </c>
      <c r="K162" s="69">
        <v>237.8</v>
      </c>
      <c r="L162" s="69">
        <v>0.05</v>
      </c>
      <c r="M162" s="69"/>
      <c r="N162" s="69">
        <v>20</v>
      </c>
      <c r="O162" s="69"/>
      <c r="P162" s="69">
        <v>9.5399999999999991</v>
      </c>
      <c r="Q162" s="69">
        <v>134.91</v>
      </c>
      <c r="R162" s="69">
        <v>24.48</v>
      </c>
      <c r="S162" s="69">
        <v>2.15</v>
      </c>
    </row>
    <row r="163" spans="1:19" ht="14.25" customHeight="1" x14ac:dyDescent="0.3">
      <c r="A163" s="47"/>
      <c r="B163" s="115" t="s">
        <v>154</v>
      </c>
      <c r="F163" s="69">
        <v>180</v>
      </c>
      <c r="G163" s="116">
        <v>22.45</v>
      </c>
      <c r="H163" s="50">
        <v>7.7</v>
      </c>
      <c r="I163" s="50">
        <v>5.8</v>
      </c>
      <c r="J163" s="50">
        <v>7.6</v>
      </c>
      <c r="K163" s="50">
        <v>86</v>
      </c>
      <c r="L163" s="50">
        <v>0.08</v>
      </c>
      <c r="M163" s="50">
        <v>5.46</v>
      </c>
      <c r="N163" s="50">
        <v>11.46</v>
      </c>
      <c r="O163" s="50">
        <v>5.38</v>
      </c>
      <c r="P163" s="50">
        <v>55.23</v>
      </c>
      <c r="Q163" s="50">
        <v>245.22</v>
      </c>
      <c r="R163" s="50">
        <v>55.68</v>
      </c>
      <c r="S163" s="50">
        <v>0.97</v>
      </c>
    </row>
    <row r="164" spans="1:19" ht="14.25" customHeight="1" x14ac:dyDescent="0.25">
      <c r="A164" s="114" t="s">
        <v>32</v>
      </c>
      <c r="B164" s="52" t="s">
        <v>190</v>
      </c>
      <c r="C164" s="52"/>
      <c r="D164" s="52"/>
      <c r="E164" s="106"/>
      <c r="F164" s="54">
        <v>200</v>
      </c>
      <c r="G164" s="49"/>
      <c r="H164" s="56">
        <v>0.56999999999999995</v>
      </c>
      <c r="I164" s="56">
        <v>0.06</v>
      </c>
      <c r="J164" s="56">
        <v>30.2</v>
      </c>
      <c r="K164" s="57">
        <v>123.6</v>
      </c>
      <c r="L164" s="57">
        <v>2E-3</v>
      </c>
      <c r="M164" s="58">
        <v>1.1000000000000001</v>
      </c>
      <c r="N164" s="59"/>
      <c r="O164" s="58"/>
      <c r="P164" s="58">
        <v>15.7</v>
      </c>
      <c r="Q164" s="58">
        <v>16.3</v>
      </c>
      <c r="R164" s="58">
        <v>3.36</v>
      </c>
      <c r="S164" s="58">
        <v>0.37</v>
      </c>
    </row>
    <row r="165" spans="1:19" ht="14.25" customHeight="1" x14ac:dyDescent="0.25">
      <c r="A165" s="89" t="s">
        <v>50</v>
      </c>
      <c r="B165" s="90" t="s">
        <v>51</v>
      </c>
      <c r="C165" s="90"/>
      <c r="D165" s="91"/>
      <c r="E165" s="92"/>
      <c r="F165" s="93">
        <v>50</v>
      </c>
      <c r="G165" s="110">
        <v>5</v>
      </c>
      <c r="H165" s="95">
        <v>3.95</v>
      </c>
      <c r="I165" s="95">
        <v>0.5</v>
      </c>
      <c r="J165" s="95">
        <v>24.17</v>
      </c>
      <c r="K165" s="96">
        <v>117.5</v>
      </c>
      <c r="L165" s="95">
        <v>0.09</v>
      </c>
      <c r="M165" s="58"/>
      <c r="N165" s="59"/>
      <c r="O165" s="58">
        <v>0.67</v>
      </c>
      <c r="P165" s="58">
        <v>11.5</v>
      </c>
      <c r="Q165" s="58">
        <v>43.5</v>
      </c>
      <c r="R165" s="58">
        <v>16.5</v>
      </c>
      <c r="S165" s="58">
        <v>1</v>
      </c>
    </row>
    <row r="166" spans="1:19" ht="27" customHeight="1" x14ac:dyDescent="0.3">
      <c r="A166" s="89" t="s">
        <v>52</v>
      </c>
      <c r="B166" s="61" t="s">
        <v>53</v>
      </c>
      <c r="C166" s="61"/>
      <c r="D166" s="61"/>
      <c r="E166" s="61"/>
      <c r="F166" s="97">
        <v>50</v>
      </c>
      <c r="G166" s="110"/>
      <c r="H166" s="43">
        <v>2.64</v>
      </c>
      <c r="I166" s="43">
        <v>0.48</v>
      </c>
      <c r="J166" s="43">
        <v>15.84</v>
      </c>
      <c r="K166" s="43">
        <v>79.2</v>
      </c>
      <c r="L166" s="43">
        <v>7.0000000000000007E-2</v>
      </c>
      <c r="M166" s="43">
        <v>0</v>
      </c>
      <c r="N166" s="43"/>
      <c r="O166" s="43"/>
      <c r="P166" s="43">
        <v>11.6</v>
      </c>
      <c r="Q166" s="43">
        <v>60</v>
      </c>
      <c r="R166" s="43">
        <v>18.8</v>
      </c>
      <c r="S166" s="43">
        <v>1.56</v>
      </c>
    </row>
    <row r="167" spans="1:19" ht="21" customHeight="1" x14ac:dyDescent="0.3">
      <c r="A167" s="70"/>
      <c r="B167" s="71" t="s">
        <v>38</v>
      </c>
      <c r="C167" s="71"/>
      <c r="D167" s="71"/>
      <c r="E167" s="71"/>
      <c r="F167" s="73">
        <f>100+100+180+200+100</f>
        <v>680</v>
      </c>
      <c r="G167" s="72" t="e">
        <f>G161+G162+#REF!+G165+G163</f>
        <v>#REF!</v>
      </c>
      <c r="H167" s="72">
        <f>SUM(H161:H166)</f>
        <v>28.21</v>
      </c>
      <c r="I167" s="72">
        <f>SUM(I161:I166)</f>
        <v>22.79</v>
      </c>
      <c r="J167" s="72">
        <f>SUM(J161:J166)</f>
        <v>90.25</v>
      </c>
      <c r="K167" s="72">
        <f>SUM(K161:K166)</f>
        <v>656.1</v>
      </c>
      <c r="L167" s="72">
        <f>SUM(L161:L166)</f>
        <v>0.33200000000000002</v>
      </c>
      <c r="M167" s="72">
        <f>SUM(M161:M166)</f>
        <v>11.459999999999999</v>
      </c>
      <c r="N167" s="72">
        <f>SUM(N161:N166)</f>
        <v>31.46</v>
      </c>
      <c r="O167" s="72">
        <f>SUM(O161:O166)</f>
        <v>6.05</v>
      </c>
      <c r="P167" s="72">
        <f>SUM(P161:P166)</f>
        <v>120.57</v>
      </c>
      <c r="Q167" s="72">
        <f>SUM(Q161:Q166)</f>
        <v>529.93000000000006</v>
      </c>
      <c r="R167" s="72">
        <f>SUM(R161:R166)</f>
        <v>132.82</v>
      </c>
      <c r="S167" s="72">
        <f>SUM(S161:S166)</f>
        <v>6.5500000000000007</v>
      </c>
    </row>
    <row r="168" spans="1:19" ht="14.25" customHeight="1" x14ac:dyDescent="0.3">
      <c r="G168" s="73"/>
    </row>
    <row r="169" spans="1:19" ht="14.25" customHeight="1" x14ac:dyDescent="0.3">
      <c r="A169" s="70"/>
      <c r="B169" s="71" t="s">
        <v>64</v>
      </c>
      <c r="C169" s="71"/>
      <c r="D169" s="71"/>
      <c r="E169" s="71"/>
      <c r="F169" s="73"/>
      <c r="H169" s="72"/>
      <c r="I169" s="72"/>
      <c r="J169" s="102"/>
      <c r="K169" s="74"/>
      <c r="L169" s="139"/>
      <c r="M169" s="139"/>
      <c r="N169" s="139"/>
      <c r="O169" s="139"/>
      <c r="P169" s="139"/>
      <c r="Q169" s="139"/>
      <c r="R169" s="139"/>
      <c r="S169" s="139"/>
    </row>
    <row r="170" spans="1:19" ht="27" customHeight="1" x14ac:dyDescent="0.3">
      <c r="A170" s="60" t="s">
        <v>123</v>
      </c>
      <c r="B170" s="61" t="s">
        <v>207</v>
      </c>
      <c r="C170" s="61"/>
      <c r="D170" s="61"/>
      <c r="E170" s="61"/>
      <c r="F170" s="40">
        <v>50</v>
      </c>
      <c r="G170" s="41">
        <v>29.28</v>
      </c>
      <c r="H170" s="43">
        <v>0.78</v>
      </c>
      <c r="I170" s="43">
        <v>6.12</v>
      </c>
      <c r="J170" s="43">
        <v>12.5</v>
      </c>
      <c r="K170" s="44">
        <v>108.4</v>
      </c>
      <c r="L170" s="50">
        <v>0.01</v>
      </c>
      <c r="M170" s="50"/>
      <c r="N170" s="50">
        <v>1.2</v>
      </c>
      <c r="O170" s="50"/>
      <c r="P170" s="50">
        <v>1.6</v>
      </c>
      <c r="Q170" s="50">
        <v>1.2</v>
      </c>
      <c r="R170" s="50">
        <v>8.4</v>
      </c>
      <c r="S170" s="50">
        <v>0.12</v>
      </c>
    </row>
    <row r="171" spans="1:19" s="92" customFormat="1" ht="14.25" customHeight="1" x14ac:dyDescent="0.3">
      <c r="A171" s="98" t="s">
        <v>124</v>
      </c>
      <c r="B171" s="99" t="s">
        <v>93</v>
      </c>
      <c r="C171" s="99"/>
      <c r="D171" s="99"/>
      <c r="E171" s="99"/>
      <c r="F171" s="100">
        <v>180</v>
      </c>
      <c r="G171" s="41">
        <v>10</v>
      </c>
      <c r="H171" s="50">
        <v>5.22</v>
      </c>
      <c r="I171" s="50">
        <v>4.5</v>
      </c>
      <c r="J171" s="50">
        <v>7.2</v>
      </c>
      <c r="K171" s="50">
        <v>90</v>
      </c>
      <c r="L171" s="50">
        <v>7.0000000000000007E-2</v>
      </c>
      <c r="M171" s="50">
        <v>1.26</v>
      </c>
      <c r="N171" s="50">
        <v>36</v>
      </c>
      <c r="O171" s="50"/>
      <c r="P171" s="50">
        <v>216</v>
      </c>
      <c r="Q171" s="50">
        <v>162</v>
      </c>
      <c r="R171" s="50">
        <v>25.2</v>
      </c>
      <c r="S171" s="50">
        <v>0.18</v>
      </c>
    </row>
    <row r="172" spans="1:19" ht="14.25" customHeight="1" x14ac:dyDescent="0.3">
      <c r="A172" s="47"/>
      <c r="B172" s="71" t="s">
        <v>38</v>
      </c>
      <c r="C172" s="71"/>
      <c r="D172" s="71"/>
      <c r="E172" s="71"/>
      <c r="F172" s="73">
        <f>SUM(F170:F171)</f>
        <v>230</v>
      </c>
      <c r="G172" s="72">
        <f>SUM(G170:G171)</f>
        <v>39.28</v>
      </c>
      <c r="H172" s="72">
        <f>SUM(H170:H171)</f>
        <v>6</v>
      </c>
      <c r="I172" s="72">
        <f t="shared" ref="I172:S172" si="16">SUM(I170:I171)</f>
        <v>10.620000000000001</v>
      </c>
      <c r="J172" s="72">
        <f t="shared" si="16"/>
        <v>19.7</v>
      </c>
      <c r="K172" s="72">
        <f t="shared" si="16"/>
        <v>198.4</v>
      </c>
      <c r="L172" s="72">
        <f t="shared" si="16"/>
        <v>0.08</v>
      </c>
      <c r="M172" s="72">
        <f t="shared" si="16"/>
        <v>1.26</v>
      </c>
      <c r="N172" s="72">
        <f t="shared" si="16"/>
        <v>37.200000000000003</v>
      </c>
      <c r="O172" s="72">
        <f t="shared" si="16"/>
        <v>0</v>
      </c>
      <c r="P172" s="72">
        <f t="shared" si="16"/>
        <v>217.6</v>
      </c>
      <c r="Q172" s="72">
        <f t="shared" si="16"/>
        <v>163.19999999999999</v>
      </c>
      <c r="R172" s="72">
        <f t="shared" si="16"/>
        <v>33.6</v>
      </c>
      <c r="S172" s="72">
        <f t="shared" si="16"/>
        <v>0.3</v>
      </c>
    </row>
    <row r="173" spans="1:19" ht="21" customHeight="1" x14ac:dyDescent="0.3">
      <c r="A173" s="70"/>
      <c r="B173" s="71" t="s">
        <v>69</v>
      </c>
      <c r="C173" s="71"/>
      <c r="D173" s="71"/>
      <c r="E173" s="71"/>
      <c r="F173" s="73">
        <f>F143+F153+F158+F167+F172</f>
        <v>2700</v>
      </c>
      <c r="G173" s="73" t="e">
        <f>G143+G153+G158+G167+G172</f>
        <v>#REF!</v>
      </c>
      <c r="H173" s="73">
        <f>H143+H153+H158+H167+H172</f>
        <v>111.29000000000002</v>
      </c>
      <c r="I173" s="73">
        <f>I143+I153+I158+I167+I172</f>
        <v>95.88</v>
      </c>
      <c r="J173" s="73">
        <f>J143+J153+J158+J167+J172</f>
        <v>362.3533333333333</v>
      </c>
      <c r="K173" s="73">
        <f>K143+K153+K158+K167+K172</f>
        <v>2728.53</v>
      </c>
      <c r="L173" s="73">
        <f>L143+L153+L158+L167+L172</f>
        <v>1.4153333333333336</v>
      </c>
      <c r="M173" s="73">
        <f>M143+M153+M158+M167+M172</f>
        <v>93.61999999999999</v>
      </c>
      <c r="N173" s="73">
        <f>N143+N153+N158+N167+N172</f>
        <v>328.15</v>
      </c>
      <c r="O173" s="73">
        <f>O143+O153+O158+O167+O172</f>
        <v>10.547999999999998</v>
      </c>
      <c r="P173" s="73">
        <f>P143+P153+P158+P167+P172</f>
        <v>1370.7</v>
      </c>
      <c r="Q173" s="73">
        <f>Q143+Q153+Q158+Q167+Q172</f>
        <v>2002.875</v>
      </c>
      <c r="R173" s="73">
        <f>R143+R153+R158+R167+R172</f>
        <v>485.5413333333334</v>
      </c>
      <c r="S173" s="73">
        <f>S143+S153+S158+S167+S172</f>
        <v>22.760333333333335</v>
      </c>
    </row>
    <row r="174" spans="1:19" ht="14.25" customHeight="1" x14ac:dyDescent="0.3">
      <c r="A174" s="98"/>
      <c r="B174" s="26"/>
      <c r="C174" s="26"/>
      <c r="D174" s="26"/>
      <c r="E174" s="26"/>
      <c r="F174" s="34"/>
      <c r="G174" s="73"/>
      <c r="H174" s="72"/>
      <c r="I174" s="72"/>
      <c r="J174" s="102"/>
      <c r="K174" s="74"/>
      <c r="L174" s="139"/>
      <c r="M174" s="139"/>
      <c r="N174" s="139"/>
      <c r="O174" s="139"/>
      <c r="P174" s="139"/>
      <c r="Q174" s="139"/>
      <c r="R174" s="139"/>
      <c r="S174" s="139"/>
    </row>
    <row r="175" spans="1:19" ht="14.25" customHeight="1" x14ac:dyDescent="0.3">
      <c r="A175" s="98"/>
      <c r="B175" s="26"/>
      <c r="C175" s="26"/>
      <c r="D175" s="26"/>
      <c r="E175" s="26"/>
      <c r="F175" s="34"/>
      <c r="G175" s="34"/>
      <c r="H175" s="72"/>
      <c r="I175" s="72"/>
      <c r="J175" s="102"/>
      <c r="K175" s="74"/>
      <c r="L175" s="139"/>
      <c r="M175" s="139"/>
      <c r="N175" s="139"/>
      <c r="O175" s="139"/>
      <c r="P175" s="139"/>
      <c r="Q175" s="139"/>
      <c r="R175" s="139"/>
      <c r="S175" s="139"/>
    </row>
    <row r="176" spans="1:19" ht="14.25" customHeight="1" x14ac:dyDescent="0.3">
      <c r="A176" s="70"/>
      <c r="B176" s="71" t="s">
        <v>10</v>
      </c>
      <c r="C176" s="27">
        <v>44827</v>
      </c>
      <c r="D176" s="71"/>
      <c r="E176" s="71"/>
      <c r="F176" s="73"/>
      <c r="G176" s="7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1:20" ht="14.25" customHeight="1" x14ac:dyDescent="0.3">
      <c r="A177" s="29" t="s">
        <v>11</v>
      </c>
      <c r="B177" s="26" t="s">
        <v>12</v>
      </c>
      <c r="C177" s="26"/>
      <c r="D177" s="26"/>
      <c r="E177" s="26"/>
      <c r="F177" s="30" t="s">
        <v>13</v>
      </c>
      <c r="G177" s="26" t="s">
        <v>108</v>
      </c>
      <c r="H177" s="30" t="s">
        <v>15</v>
      </c>
      <c r="I177" s="30" t="s">
        <v>16</v>
      </c>
      <c r="J177" s="31" t="s">
        <v>17</v>
      </c>
      <c r="K177" s="30" t="s">
        <v>18</v>
      </c>
      <c r="L177" s="32" t="s">
        <v>19</v>
      </c>
      <c r="M177" s="32" t="s">
        <v>20</v>
      </c>
      <c r="N177" s="32" t="s">
        <v>21</v>
      </c>
      <c r="O177" s="32" t="s">
        <v>22</v>
      </c>
      <c r="P177" s="32" t="s">
        <v>23</v>
      </c>
      <c r="Q177" s="32" t="s">
        <v>24</v>
      </c>
      <c r="R177" s="32" t="s">
        <v>25</v>
      </c>
      <c r="S177" s="32" t="s">
        <v>26</v>
      </c>
    </row>
    <row r="178" spans="1:20" ht="14.25" customHeight="1" x14ac:dyDescent="0.3">
      <c r="A178" s="29"/>
      <c r="B178" s="26" t="s">
        <v>27</v>
      </c>
      <c r="C178" s="26"/>
      <c r="D178" s="26"/>
      <c r="E178" s="26"/>
      <c r="F178" s="34"/>
      <c r="G178" s="30"/>
      <c r="H178" s="34"/>
      <c r="I178" s="34"/>
      <c r="J178" s="34"/>
      <c r="K178" s="35"/>
      <c r="L178" s="120"/>
      <c r="M178" s="37"/>
      <c r="N178" s="37"/>
      <c r="O178" s="37"/>
      <c r="P178" s="37"/>
      <c r="Q178" s="37"/>
      <c r="R178" s="37"/>
      <c r="S178" s="37"/>
    </row>
    <row r="179" spans="1:20" ht="13.2" customHeight="1" x14ac:dyDescent="0.3">
      <c r="A179" s="38" t="s">
        <v>28</v>
      </c>
      <c r="B179" s="35" t="s">
        <v>169</v>
      </c>
      <c r="C179" s="35"/>
      <c r="D179" s="26"/>
      <c r="E179" s="39"/>
      <c r="F179" s="187" t="s">
        <v>163</v>
      </c>
      <c r="G179" s="49">
        <v>5</v>
      </c>
      <c r="H179" s="42">
        <v>6.58</v>
      </c>
      <c r="I179" s="42">
        <v>6.65</v>
      </c>
      <c r="J179" s="43"/>
      <c r="K179" s="44">
        <v>85.8</v>
      </c>
      <c r="L179" s="43">
        <v>0.02</v>
      </c>
      <c r="M179" s="45">
        <v>0.18</v>
      </c>
      <c r="N179" s="45">
        <v>52.5</v>
      </c>
      <c r="O179" s="45"/>
      <c r="P179" s="46">
        <v>250</v>
      </c>
      <c r="Q179" s="46">
        <v>150</v>
      </c>
      <c r="R179" s="46">
        <v>13.75</v>
      </c>
      <c r="S179" s="46">
        <v>0.18</v>
      </c>
    </row>
    <row r="180" spans="1:20" ht="14.25" customHeight="1" x14ac:dyDescent="0.3">
      <c r="A180" s="114" t="s">
        <v>111</v>
      </c>
      <c r="B180" s="121" t="s">
        <v>126</v>
      </c>
      <c r="C180" s="63"/>
      <c r="D180" s="63"/>
      <c r="E180" s="63"/>
      <c r="F180" s="69">
        <v>200</v>
      </c>
      <c r="G180" s="49"/>
      <c r="H180" s="69">
        <v>3.6</v>
      </c>
      <c r="I180" s="69">
        <v>4.5</v>
      </c>
      <c r="J180" s="69">
        <v>17.850000000000001</v>
      </c>
      <c r="K180" s="69">
        <v>105.4</v>
      </c>
      <c r="L180" s="69">
        <v>1.37</v>
      </c>
      <c r="M180" s="69"/>
      <c r="N180" s="69"/>
      <c r="O180" s="69"/>
      <c r="P180" s="69"/>
      <c r="Q180" s="69"/>
      <c r="R180" s="69"/>
      <c r="S180" s="69"/>
    </row>
    <row r="181" spans="1:20" ht="14.25" customHeight="1" x14ac:dyDescent="0.3">
      <c r="A181" s="47" t="s">
        <v>112</v>
      </c>
      <c r="B181" s="99" t="s">
        <v>97</v>
      </c>
      <c r="C181" s="99"/>
      <c r="D181" s="99"/>
      <c r="E181" s="99"/>
      <c r="F181" s="122">
        <v>200</v>
      </c>
      <c r="G181" s="116"/>
      <c r="H181" s="122">
        <v>3.17</v>
      </c>
      <c r="I181" s="122">
        <v>2.38</v>
      </c>
      <c r="J181" s="122">
        <v>15.95</v>
      </c>
      <c r="K181" s="122">
        <v>100.6</v>
      </c>
      <c r="L181" s="122">
        <v>0.04</v>
      </c>
      <c r="M181" s="50">
        <v>1.3</v>
      </c>
      <c r="N181" s="50">
        <v>20</v>
      </c>
      <c r="O181" s="50">
        <v>0.05</v>
      </c>
      <c r="P181" s="50">
        <v>125.78</v>
      </c>
      <c r="Q181" s="50">
        <v>90</v>
      </c>
      <c r="R181" s="50">
        <v>14</v>
      </c>
      <c r="S181" s="50">
        <v>0.13</v>
      </c>
      <c r="T181" s="92"/>
    </row>
    <row r="182" spans="1:20" ht="14.25" customHeight="1" x14ac:dyDescent="0.3">
      <c r="A182" s="60" t="s">
        <v>34</v>
      </c>
      <c r="B182" s="61" t="s">
        <v>35</v>
      </c>
      <c r="C182" s="61"/>
      <c r="D182" s="61"/>
      <c r="E182" s="61"/>
      <c r="F182" s="40">
        <v>50</v>
      </c>
      <c r="G182" s="123">
        <v>5</v>
      </c>
      <c r="H182" s="43">
        <v>7.11</v>
      </c>
      <c r="I182" s="43">
        <v>0.9</v>
      </c>
      <c r="J182" s="43">
        <v>43.5</v>
      </c>
      <c r="K182" s="62">
        <v>211.5</v>
      </c>
      <c r="L182" s="45">
        <v>0.15</v>
      </c>
      <c r="M182" s="45"/>
      <c r="N182" s="45"/>
      <c r="O182" s="45">
        <v>1.2</v>
      </c>
      <c r="P182" s="45">
        <v>20.7</v>
      </c>
      <c r="Q182" s="45">
        <v>78.3</v>
      </c>
      <c r="R182" s="45">
        <v>29.7</v>
      </c>
      <c r="S182" s="45">
        <v>1.8</v>
      </c>
      <c r="T182" s="63"/>
    </row>
    <row r="183" spans="1:20" ht="14.25" customHeight="1" x14ac:dyDescent="0.25">
      <c r="A183" s="51" t="s">
        <v>36</v>
      </c>
      <c r="B183" s="53" t="s">
        <v>73</v>
      </c>
      <c r="C183" s="53"/>
      <c r="D183" s="53"/>
      <c r="F183" s="64">
        <v>150</v>
      </c>
      <c r="G183" s="49">
        <v>10</v>
      </c>
      <c r="H183" s="19">
        <v>0.8</v>
      </c>
      <c r="I183" s="19">
        <v>0.8</v>
      </c>
      <c r="J183" s="18">
        <v>19.600000000000001</v>
      </c>
      <c r="K183" s="20">
        <v>64</v>
      </c>
      <c r="L183" s="66">
        <v>0.06</v>
      </c>
      <c r="M183" s="67">
        <v>20</v>
      </c>
      <c r="N183" s="68"/>
      <c r="O183" s="69">
        <v>0.4</v>
      </c>
      <c r="P183" s="69">
        <v>32</v>
      </c>
      <c r="Q183" s="69">
        <v>22</v>
      </c>
      <c r="R183" s="69">
        <v>18</v>
      </c>
      <c r="S183" s="69">
        <v>4.4000000000000004</v>
      </c>
      <c r="T183" s="63"/>
    </row>
    <row r="184" spans="1:20" ht="14.25" customHeight="1" x14ac:dyDescent="0.3">
      <c r="A184" s="70"/>
      <c r="B184" s="71" t="s">
        <v>38</v>
      </c>
      <c r="C184" s="61"/>
      <c r="D184" s="61"/>
      <c r="E184" s="61"/>
      <c r="F184" s="73">
        <v>615</v>
      </c>
      <c r="G184" s="124">
        <f>SUM(G179:G183)</f>
        <v>20</v>
      </c>
      <c r="H184" s="72">
        <f>SUM(H179:H183)</f>
        <v>21.26</v>
      </c>
      <c r="I184" s="72">
        <f>SUM(I179:I183)</f>
        <v>15.230000000000002</v>
      </c>
      <c r="J184" s="72">
        <f>SUM(J179:J183)</f>
        <v>96.9</v>
      </c>
      <c r="K184" s="72">
        <f>SUM(K179:K183)</f>
        <v>567.29999999999995</v>
      </c>
      <c r="L184" s="72">
        <f>SUM(L179:L183)</f>
        <v>1.6400000000000001</v>
      </c>
      <c r="M184" s="72">
        <f>SUM(M179:M183)</f>
        <v>21.48</v>
      </c>
      <c r="N184" s="72">
        <f>SUM(N179:N183)</f>
        <v>72.5</v>
      </c>
      <c r="O184" s="72">
        <f>SUM(O179:O183)</f>
        <v>1.65</v>
      </c>
      <c r="P184" s="72">
        <f>SUM(P179:P183)</f>
        <v>428.47999999999996</v>
      </c>
      <c r="Q184" s="72">
        <f>SUM(Q179:Q183)</f>
        <v>340.3</v>
      </c>
      <c r="R184" s="72">
        <f>SUM(R179:R183)</f>
        <v>75.45</v>
      </c>
      <c r="S184" s="72">
        <f>SUM(S179:S183)</f>
        <v>6.51</v>
      </c>
    </row>
    <row r="185" spans="1:20" ht="14.25" customHeight="1" x14ac:dyDescent="0.3">
      <c r="A185" s="70"/>
      <c r="B185" s="71"/>
      <c r="C185" s="61"/>
      <c r="D185" s="61"/>
      <c r="E185" s="61"/>
      <c r="F185" s="40"/>
      <c r="G185" s="73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</row>
    <row r="186" spans="1:20" ht="14.25" customHeight="1" x14ac:dyDescent="0.3">
      <c r="A186" s="70"/>
      <c r="B186" s="71" t="s">
        <v>39</v>
      </c>
      <c r="C186" s="71"/>
      <c r="D186" s="71"/>
      <c r="E186" s="71"/>
      <c r="F186" s="73"/>
      <c r="G186" s="40"/>
      <c r="H186" s="125"/>
      <c r="I186" s="125"/>
      <c r="J186" s="125"/>
      <c r="K186" s="126"/>
      <c r="L186" s="127"/>
      <c r="M186" s="37"/>
      <c r="N186" s="37"/>
      <c r="O186" s="37"/>
      <c r="P186" s="37"/>
      <c r="Q186" s="37"/>
      <c r="R186" s="37"/>
      <c r="S186" s="37"/>
    </row>
    <row r="187" spans="1:20" ht="14.25" customHeight="1" x14ac:dyDescent="0.3">
      <c r="A187" s="70" t="s">
        <v>113</v>
      </c>
      <c r="B187" s="61" t="s">
        <v>60</v>
      </c>
      <c r="C187" s="71"/>
      <c r="D187" s="71"/>
      <c r="E187" s="71"/>
      <c r="F187" s="40">
        <v>100</v>
      </c>
      <c r="G187" s="49"/>
      <c r="H187" s="41">
        <v>19.36</v>
      </c>
      <c r="I187" s="41">
        <v>10.98</v>
      </c>
      <c r="J187" s="41">
        <v>4.71</v>
      </c>
      <c r="K187" s="113">
        <v>194.93</v>
      </c>
      <c r="L187" s="127">
        <v>8.8999999999999996E-2</v>
      </c>
      <c r="M187" s="37">
        <v>1.8</v>
      </c>
      <c r="N187" s="37">
        <v>30.9</v>
      </c>
      <c r="O187" s="37">
        <v>0.91</v>
      </c>
      <c r="P187" s="37">
        <v>114.34</v>
      </c>
      <c r="Q187" s="37">
        <v>271.95</v>
      </c>
      <c r="R187" s="37">
        <v>55.92</v>
      </c>
      <c r="S187" s="37">
        <v>1</v>
      </c>
    </row>
    <row r="188" spans="1:20" ht="14.25" customHeight="1" x14ac:dyDescent="0.3">
      <c r="A188" s="38" t="s">
        <v>114</v>
      </c>
      <c r="B188" s="61" t="s">
        <v>257</v>
      </c>
      <c r="C188" s="61"/>
      <c r="D188" s="61"/>
      <c r="E188" s="61"/>
      <c r="F188" s="40">
        <v>250</v>
      </c>
      <c r="G188" s="49"/>
      <c r="H188" s="42">
        <v>5.33</v>
      </c>
      <c r="I188" s="42">
        <v>4.57</v>
      </c>
      <c r="J188" s="43">
        <v>16.98</v>
      </c>
      <c r="K188" s="44">
        <v>143.41999999999999</v>
      </c>
      <c r="L188" s="40">
        <v>0.14399999999999999</v>
      </c>
      <c r="M188" s="50">
        <v>12.08</v>
      </c>
      <c r="N188" s="50">
        <v>3</v>
      </c>
      <c r="O188" s="50"/>
      <c r="P188" s="50">
        <v>32.81</v>
      </c>
      <c r="Q188" s="50">
        <v>100.565</v>
      </c>
      <c r="R188" s="50">
        <v>34.94</v>
      </c>
      <c r="S188" s="50">
        <v>1.37</v>
      </c>
    </row>
    <row r="189" spans="1:20" ht="14.25" customHeight="1" x14ac:dyDescent="0.3">
      <c r="A189" s="38" t="s">
        <v>115</v>
      </c>
      <c r="B189" s="99" t="s">
        <v>46</v>
      </c>
      <c r="C189" s="99"/>
      <c r="D189" s="83"/>
      <c r="E189" s="83"/>
      <c r="F189" s="48" t="s">
        <v>47</v>
      </c>
      <c r="G189" s="49">
        <v>45</v>
      </c>
      <c r="H189" s="42">
        <v>7.88</v>
      </c>
      <c r="I189" s="42">
        <v>13.5</v>
      </c>
      <c r="J189" s="43">
        <v>4.92</v>
      </c>
      <c r="K189" s="44">
        <v>173</v>
      </c>
      <c r="L189" s="41">
        <v>5.6000000000000001E-2</v>
      </c>
      <c r="M189" s="50">
        <v>1.08</v>
      </c>
      <c r="N189" s="50">
        <v>30.4</v>
      </c>
      <c r="O189" s="50">
        <v>1.1100000000000001</v>
      </c>
      <c r="P189" s="50">
        <v>36.33</v>
      </c>
      <c r="Q189" s="50">
        <v>69.05</v>
      </c>
      <c r="R189" s="50">
        <v>20.16</v>
      </c>
      <c r="S189" s="50">
        <v>1.18</v>
      </c>
    </row>
    <row r="190" spans="1:20" s="63" customFormat="1" ht="14.25" customHeight="1" x14ac:dyDescent="0.3">
      <c r="A190" s="51"/>
      <c r="B190" s="121" t="s">
        <v>81</v>
      </c>
      <c r="C190" s="128"/>
      <c r="D190" s="128"/>
      <c r="F190" s="66">
        <v>180</v>
      </c>
      <c r="G190" s="123">
        <v>22.45</v>
      </c>
      <c r="H190" s="50">
        <v>7.7</v>
      </c>
      <c r="I190" s="50">
        <v>5.8</v>
      </c>
      <c r="J190" s="50">
        <v>7.6</v>
      </c>
      <c r="K190" s="50">
        <v>86</v>
      </c>
      <c r="L190" s="50">
        <v>0.08</v>
      </c>
      <c r="M190" s="50">
        <v>5.46</v>
      </c>
      <c r="N190" s="50">
        <v>11.46</v>
      </c>
      <c r="O190" s="50">
        <v>5.38</v>
      </c>
      <c r="P190" s="50">
        <v>55.23</v>
      </c>
      <c r="Q190" s="50">
        <v>245.22</v>
      </c>
      <c r="R190" s="50">
        <v>55.68</v>
      </c>
      <c r="S190" s="50">
        <v>0.97</v>
      </c>
    </row>
    <row r="191" spans="1:20" ht="14.25" customHeight="1" x14ac:dyDescent="0.25">
      <c r="A191" s="85">
        <v>376</v>
      </c>
      <c r="B191" s="63" t="s">
        <v>173</v>
      </c>
      <c r="C191" s="63"/>
      <c r="D191" s="63"/>
      <c r="E191" s="63"/>
      <c r="F191" s="67">
        <v>200</v>
      </c>
      <c r="G191" s="162">
        <v>10</v>
      </c>
      <c r="H191" s="87">
        <v>7.0000000000000007E-2</v>
      </c>
      <c r="I191" s="87">
        <v>0.02</v>
      </c>
      <c r="J191" s="87">
        <v>15</v>
      </c>
      <c r="K191" s="87">
        <v>60</v>
      </c>
      <c r="L191" s="87"/>
      <c r="M191" s="87">
        <v>0.03</v>
      </c>
      <c r="N191" s="88"/>
      <c r="O191" s="88"/>
      <c r="P191" s="88">
        <v>11.1</v>
      </c>
      <c r="Q191" s="88">
        <v>2.8</v>
      </c>
      <c r="R191" s="88">
        <v>1.4</v>
      </c>
      <c r="S191" s="88">
        <v>0.28000000000000003</v>
      </c>
    </row>
    <row r="192" spans="1:20" ht="14.25" customHeight="1" x14ac:dyDescent="0.25">
      <c r="A192" s="89" t="s">
        <v>50</v>
      </c>
      <c r="B192" s="90" t="s">
        <v>51</v>
      </c>
      <c r="C192" s="90"/>
      <c r="D192" s="91"/>
      <c r="E192" s="92"/>
      <c r="F192" s="93">
        <v>50</v>
      </c>
      <c r="G192" s="110">
        <v>5</v>
      </c>
      <c r="H192" s="95">
        <v>3.95</v>
      </c>
      <c r="I192" s="95">
        <v>0.5</v>
      </c>
      <c r="J192" s="95">
        <v>24.17</v>
      </c>
      <c r="K192" s="96">
        <v>117.5</v>
      </c>
      <c r="L192" s="95">
        <v>0.09</v>
      </c>
      <c r="M192" s="58"/>
      <c r="N192" s="59"/>
      <c r="O192" s="58">
        <v>0.67</v>
      </c>
      <c r="P192" s="58">
        <v>11.5</v>
      </c>
      <c r="Q192" s="58">
        <v>43.5</v>
      </c>
      <c r="R192" s="58">
        <v>16.5</v>
      </c>
      <c r="S192" s="58">
        <v>1</v>
      </c>
      <c r="T192" s="92"/>
    </row>
    <row r="193" spans="1:20" ht="14.25" customHeight="1" x14ac:dyDescent="0.3">
      <c r="A193" s="89" t="s">
        <v>52</v>
      </c>
      <c r="B193" s="61" t="s">
        <v>53</v>
      </c>
      <c r="C193" s="61"/>
      <c r="D193" s="61"/>
      <c r="E193" s="61"/>
      <c r="F193" s="97">
        <v>50</v>
      </c>
      <c r="G193" s="110"/>
      <c r="H193" s="43">
        <v>4.95</v>
      </c>
      <c r="I193" s="43">
        <v>0.9</v>
      </c>
      <c r="J193" s="43">
        <v>29.7</v>
      </c>
      <c r="K193" s="43">
        <v>148.5</v>
      </c>
      <c r="L193" s="43">
        <v>0.13</v>
      </c>
      <c r="M193" s="43">
        <v>0</v>
      </c>
      <c r="N193" s="43"/>
      <c r="O193" s="43"/>
      <c r="P193" s="43">
        <v>21.75</v>
      </c>
      <c r="Q193" s="43">
        <v>112.5</v>
      </c>
      <c r="R193" s="43">
        <v>35.25</v>
      </c>
      <c r="S193" s="43">
        <v>2.93</v>
      </c>
      <c r="T193" s="92"/>
    </row>
    <row r="194" spans="1:20" ht="14.25" customHeight="1" x14ac:dyDescent="0.3">
      <c r="A194" s="70"/>
      <c r="B194" s="71" t="s">
        <v>38</v>
      </c>
      <c r="C194" s="71"/>
      <c r="D194" s="71"/>
      <c r="E194" s="71"/>
      <c r="F194" s="73">
        <f>100+250+100+180+200+100</f>
        <v>930</v>
      </c>
      <c r="G194" s="72" t="e">
        <f>#REF!+#REF!+G189+G191+G192+G190</f>
        <v>#REF!</v>
      </c>
      <c r="H194" s="72">
        <f>SUM(H187:H193)</f>
        <v>49.240000000000009</v>
      </c>
      <c r="I194" s="72">
        <f>SUM(I187:I193)</f>
        <v>36.270000000000003</v>
      </c>
      <c r="J194" s="72">
        <f>SUM(J187:J193)</f>
        <v>103.08</v>
      </c>
      <c r="K194" s="72">
        <f>SUM(K187:K193)</f>
        <v>923.35</v>
      </c>
      <c r="L194" s="72">
        <f>SUM(L187:L193)</f>
        <v>0.58899999999999997</v>
      </c>
      <c r="M194" s="72">
        <f>SUM(M187:M193)</f>
        <v>20.450000000000003</v>
      </c>
      <c r="N194" s="72">
        <f>SUM(N187:N193)</f>
        <v>75.759999999999991</v>
      </c>
      <c r="O194" s="72">
        <f>SUM(O187:O193)</f>
        <v>8.07</v>
      </c>
      <c r="P194" s="72">
        <f>SUM(P187:P193)</f>
        <v>283.06</v>
      </c>
      <c r="Q194" s="72">
        <f>SUM(Q187:Q193)</f>
        <v>845.58499999999992</v>
      </c>
      <c r="R194" s="72">
        <f>SUM(R187:R193)</f>
        <v>219.85</v>
      </c>
      <c r="S194" s="72">
        <f>SUM(S187:S193)</f>
        <v>8.73</v>
      </c>
    </row>
    <row r="195" spans="1:20" ht="14.25" customHeight="1" x14ac:dyDescent="0.3">
      <c r="A195" s="70"/>
      <c r="B195" s="71"/>
      <c r="C195" s="71"/>
      <c r="D195" s="71"/>
      <c r="E195" s="71"/>
      <c r="F195" s="73"/>
      <c r="G195" s="73"/>
      <c r="H195" s="72"/>
      <c r="I195" s="72"/>
      <c r="J195" s="102"/>
      <c r="K195" s="74"/>
      <c r="L195" s="131"/>
      <c r="M195" s="37"/>
      <c r="N195" s="37"/>
      <c r="O195" s="37"/>
      <c r="P195" s="37"/>
      <c r="Q195" s="37"/>
      <c r="R195" s="37"/>
      <c r="S195" s="37"/>
    </row>
    <row r="196" spans="1:20" ht="14.25" customHeight="1" x14ac:dyDescent="0.3">
      <c r="A196" s="70"/>
      <c r="B196" s="71" t="s">
        <v>54</v>
      </c>
      <c r="C196" s="71"/>
      <c r="D196" s="71"/>
      <c r="E196" s="71"/>
      <c r="F196" s="73"/>
      <c r="G196" s="73"/>
      <c r="H196" s="72"/>
      <c r="I196" s="72"/>
      <c r="J196" s="72"/>
      <c r="K196" s="74"/>
      <c r="L196" s="131"/>
      <c r="M196" s="37"/>
      <c r="N196" s="37"/>
      <c r="O196" s="37"/>
      <c r="P196" s="37"/>
      <c r="Q196" s="37"/>
      <c r="R196" s="37"/>
      <c r="S196" s="37"/>
    </row>
    <row r="197" spans="1:20" ht="14.25" customHeight="1" x14ac:dyDescent="0.3">
      <c r="A197" s="70" t="s">
        <v>116</v>
      </c>
      <c r="B197" s="61" t="s">
        <v>150</v>
      </c>
      <c r="C197" s="61"/>
      <c r="D197" s="83"/>
      <c r="E197" s="83"/>
      <c r="F197" s="48">
        <v>50</v>
      </c>
      <c r="G197" s="41">
        <v>43</v>
      </c>
      <c r="H197" s="43">
        <v>3.8800000000000003</v>
      </c>
      <c r="I197" s="43">
        <v>2.36</v>
      </c>
      <c r="J197" s="43">
        <v>23.553333333333331</v>
      </c>
      <c r="K197" s="43">
        <v>131</v>
      </c>
      <c r="L197" s="45">
        <v>7.3333333333333334E-2</v>
      </c>
      <c r="M197" s="45">
        <v>0</v>
      </c>
      <c r="N197" s="45">
        <v>13</v>
      </c>
      <c r="O197" s="45">
        <v>0</v>
      </c>
      <c r="P197" s="45">
        <v>11</v>
      </c>
      <c r="Q197" s="45">
        <v>37</v>
      </c>
      <c r="R197" s="45">
        <v>14.533333333333333</v>
      </c>
      <c r="S197" s="45">
        <v>0.69333333333333336</v>
      </c>
    </row>
    <row r="198" spans="1:20" ht="14.25" customHeight="1" x14ac:dyDescent="0.3">
      <c r="A198" s="47" t="s">
        <v>118</v>
      </c>
      <c r="B198" s="99" t="s">
        <v>92</v>
      </c>
      <c r="C198" s="99"/>
      <c r="D198" s="99"/>
      <c r="E198" s="99"/>
      <c r="F198" s="100">
        <v>200</v>
      </c>
      <c r="G198" s="41">
        <v>10</v>
      </c>
      <c r="H198" s="122">
        <v>5.8</v>
      </c>
      <c r="I198" s="122">
        <v>5</v>
      </c>
      <c r="J198" s="122">
        <v>9.6</v>
      </c>
      <c r="K198" s="122">
        <v>107</v>
      </c>
      <c r="L198" s="45">
        <v>0.08</v>
      </c>
      <c r="M198" s="45">
        <v>2.6</v>
      </c>
      <c r="N198" s="45">
        <v>40</v>
      </c>
      <c r="O198" s="45"/>
      <c r="P198" s="45">
        <v>240</v>
      </c>
      <c r="Q198" s="45">
        <v>180</v>
      </c>
      <c r="R198" s="45">
        <v>28</v>
      </c>
      <c r="S198" s="45">
        <v>0.2</v>
      </c>
      <c r="T198" s="92"/>
    </row>
    <row r="199" spans="1:20" ht="14.25" customHeight="1" x14ac:dyDescent="0.3">
      <c r="A199" s="70"/>
      <c r="B199" s="71" t="s">
        <v>38</v>
      </c>
      <c r="C199" s="71"/>
      <c r="D199" s="71"/>
      <c r="E199" s="71"/>
      <c r="F199" s="73">
        <f>SUM(F197:F198)</f>
        <v>250</v>
      </c>
      <c r="G199" s="72">
        <f>SUM(G197:G198)</f>
        <v>53</v>
      </c>
      <c r="H199" s="72">
        <f t="shared" ref="H199:S199" si="17">SUM(H197:H198)</f>
        <v>9.68</v>
      </c>
      <c r="I199" s="72">
        <f t="shared" si="17"/>
        <v>7.3599999999999994</v>
      </c>
      <c r="J199" s="72">
        <f t="shared" si="17"/>
        <v>33.153333333333329</v>
      </c>
      <c r="K199" s="72">
        <f t="shared" si="17"/>
        <v>238</v>
      </c>
      <c r="L199" s="72">
        <f t="shared" si="17"/>
        <v>0.15333333333333332</v>
      </c>
      <c r="M199" s="72">
        <f t="shared" si="17"/>
        <v>2.6</v>
      </c>
      <c r="N199" s="72">
        <f t="shared" si="17"/>
        <v>53</v>
      </c>
      <c r="O199" s="72">
        <f t="shared" si="17"/>
        <v>0</v>
      </c>
      <c r="P199" s="72">
        <f t="shared" si="17"/>
        <v>251</v>
      </c>
      <c r="Q199" s="72">
        <f t="shared" si="17"/>
        <v>217</v>
      </c>
      <c r="R199" s="72">
        <f t="shared" si="17"/>
        <v>42.533333333333331</v>
      </c>
      <c r="S199" s="72">
        <f t="shared" si="17"/>
        <v>0.89333333333333331</v>
      </c>
    </row>
    <row r="200" spans="1:20" ht="14.25" customHeight="1" x14ac:dyDescent="0.3">
      <c r="A200" s="70" t="s">
        <v>119</v>
      </c>
      <c r="B200" s="71"/>
      <c r="C200" s="71"/>
      <c r="D200" s="71"/>
      <c r="E200" s="71"/>
      <c r="F200" s="73"/>
      <c r="G200" s="73"/>
      <c r="H200" s="72"/>
      <c r="I200" s="72"/>
      <c r="J200" s="102"/>
      <c r="K200" s="74"/>
      <c r="L200" s="82"/>
      <c r="M200" s="37"/>
      <c r="N200" s="37"/>
      <c r="O200" s="37"/>
      <c r="P200" s="37"/>
      <c r="Q200" s="37"/>
      <c r="R200" s="37"/>
      <c r="S200" s="37"/>
    </row>
    <row r="201" spans="1:20" ht="14.25" customHeight="1" x14ac:dyDescent="0.3">
      <c r="A201" s="70"/>
      <c r="B201" s="71" t="s">
        <v>58</v>
      </c>
      <c r="C201" s="71"/>
      <c r="D201" s="71"/>
      <c r="E201" s="71"/>
      <c r="F201" s="73"/>
      <c r="G201" s="73"/>
      <c r="H201" s="72"/>
      <c r="I201" s="72"/>
      <c r="J201" s="102"/>
      <c r="K201" s="74"/>
      <c r="L201" s="132"/>
      <c r="M201" s="37"/>
      <c r="N201" s="37"/>
      <c r="O201" s="37"/>
      <c r="P201" s="37"/>
      <c r="Q201" s="37"/>
      <c r="R201" s="37"/>
      <c r="S201" s="37"/>
    </row>
    <row r="202" spans="1:20" ht="14.25" customHeight="1" x14ac:dyDescent="0.3">
      <c r="A202" s="133">
        <v>71</v>
      </c>
      <c r="B202" s="76" t="s">
        <v>128</v>
      </c>
      <c r="C202" s="76"/>
      <c r="D202" s="134"/>
      <c r="E202" s="135"/>
      <c r="F202" s="77">
        <v>100</v>
      </c>
      <c r="G202" s="49">
        <v>20</v>
      </c>
      <c r="H202" s="136">
        <v>0.7</v>
      </c>
      <c r="I202" s="136">
        <v>0.1</v>
      </c>
      <c r="J202" s="136">
        <v>1.9</v>
      </c>
      <c r="K202" s="136">
        <v>12</v>
      </c>
      <c r="L202" s="137">
        <v>0.04</v>
      </c>
      <c r="M202" s="136">
        <v>4.9000000000000004</v>
      </c>
      <c r="N202" s="136"/>
      <c r="O202" s="136"/>
      <c r="P202" s="136">
        <v>17</v>
      </c>
      <c r="Q202" s="136">
        <v>30</v>
      </c>
      <c r="R202" s="136">
        <v>14</v>
      </c>
      <c r="S202" s="136">
        <v>0.5</v>
      </c>
      <c r="T202" s="128"/>
    </row>
    <row r="203" spans="1:20" ht="14.25" customHeight="1" x14ac:dyDescent="0.3">
      <c r="A203" s="47" t="s">
        <v>120</v>
      </c>
      <c r="B203" s="115" t="s">
        <v>238</v>
      </c>
      <c r="F203" s="69" t="s">
        <v>47</v>
      </c>
      <c r="G203" s="116">
        <v>62.45</v>
      </c>
      <c r="H203" s="69">
        <v>12.65</v>
      </c>
      <c r="I203" s="69">
        <v>15.85</v>
      </c>
      <c r="J203" s="69">
        <v>10.54</v>
      </c>
      <c r="K203" s="69">
        <v>237.8</v>
      </c>
      <c r="L203" s="69">
        <v>0.05</v>
      </c>
      <c r="M203" s="69"/>
      <c r="N203" s="69">
        <v>20</v>
      </c>
      <c r="O203" s="69"/>
      <c r="P203" s="69">
        <v>9.5399999999999991</v>
      </c>
      <c r="Q203" s="69">
        <v>134.91</v>
      </c>
      <c r="R203" s="69">
        <v>24.48</v>
      </c>
      <c r="S203" s="69">
        <v>2.15</v>
      </c>
    </row>
    <row r="204" spans="1:20" ht="14.25" customHeight="1" x14ac:dyDescent="0.3">
      <c r="A204" s="47"/>
      <c r="B204" s="115" t="s">
        <v>89</v>
      </c>
      <c r="F204" s="69">
        <v>180</v>
      </c>
      <c r="G204" s="116">
        <v>22.45</v>
      </c>
      <c r="H204" s="50">
        <v>7.7</v>
      </c>
      <c r="I204" s="50">
        <v>5.8</v>
      </c>
      <c r="J204" s="50">
        <v>7.6</v>
      </c>
      <c r="K204" s="50">
        <v>86</v>
      </c>
      <c r="L204" s="50">
        <v>0.08</v>
      </c>
      <c r="M204" s="50">
        <v>5.46</v>
      </c>
      <c r="N204" s="50">
        <v>11.46</v>
      </c>
      <c r="O204" s="50">
        <v>5.38</v>
      </c>
      <c r="P204" s="50">
        <v>55.23</v>
      </c>
      <c r="Q204" s="50">
        <v>245.22</v>
      </c>
      <c r="R204" s="50">
        <v>55.68</v>
      </c>
      <c r="S204" s="50">
        <v>0.97</v>
      </c>
    </row>
    <row r="205" spans="1:20" ht="14.25" customHeight="1" x14ac:dyDescent="0.25">
      <c r="A205" s="114" t="s">
        <v>32</v>
      </c>
      <c r="B205" s="63" t="s">
        <v>186</v>
      </c>
      <c r="C205" s="52"/>
      <c r="D205" s="52"/>
      <c r="E205" s="106"/>
      <c r="F205" s="54">
        <v>200</v>
      </c>
      <c r="G205" s="49"/>
      <c r="H205" s="56">
        <v>0.56999999999999995</v>
      </c>
      <c r="I205" s="56">
        <v>0.06</v>
      </c>
      <c r="J205" s="56">
        <v>30.2</v>
      </c>
      <c r="K205" s="57">
        <v>123.6</v>
      </c>
      <c r="L205" s="57">
        <v>2E-3</v>
      </c>
      <c r="M205" s="58">
        <v>1.1000000000000001</v>
      </c>
      <c r="N205" s="59"/>
      <c r="O205" s="58"/>
      <c r="P205" s="58">
        <v>15.7</v>
      </c>
      <c r="Q205" s="58">
        <v>16.3</v>
      </c>
      <c r="R205" s="58">
        <v>3.36</v>
      </c>
      <c r="S205" s="58">
        <v>0.37</v>
      </c>
    </row>
    <row r="206" spans="1:20" ht="14.25" customHeight="1" x14ac:dyDescent="0.25">
      <c r="A206" s="89" t="s">
        <v>50</v>
      </c>
      <c r="B206" s="90" t="s">
        <v>51</v>
      </c>
      <c r="C206" s="90"/>
      <c r="D206" s="91"/>
      <c r="E206" s="92"/>
      <c r="F206" s="93">
        <v>50</v>
      </c>
      <c r="G206" s="110">
        <v>5</v>
      </c>
      <c r="H206" s="95">
        <v>3.95</v>
      </c>
      <c r="I206" s="95">
        <v>0.5</v>
      </c>
      <c r="J206" s="95">
        <v>24.17</v>
      </c>
      <c r="K206" s="96">
        <v>117.5</v>
      </c>
      <c r="L206" s="95">
        <v>0.09</v>
      </c>
      <c r="M206" s="58"/>
      <c r="N206" s="59"/>
      <c r="O206" s="58">
        <v>0.67</v>
      </c>
      <c r="P206" s="58">
        <v>11.5</v>
      </c>
      <c r="Q206" s="58">
        <v>43.5</v>
      </c>
      <c r="R206" s="58">
        <v>16.5</v>
      </c>
      <c r="S206" s="58">
        <v>1</v>
      </c>
    </row>
    <row r="207" spans="1:20" ht="14.25" customHeight="1" x14ac:dyDescent="0.3">
      <c r="A207" s="89" t="s">
        <v>52</v>
      </c>
      <c r="B207" s="61" t="s">
        <v>53</v>
      </c>
      <c r="C207" s="61"/>
      <c r="D207" s="61"/>
      <c r="E207" s="61"/>
      <c r="F207" s="97">
        <v>50</v>
      </c>
      <c r="G207" s="110"/>
      <c r="H207" s="43">
        <v>2.64</v>
      </c>
      <c r="I207" s="43">
        <v>0.48</v>
      </c>
      <c r="J207" s="43">
        <v>15.84</v>
      </c>
      <c r="K207" s="43">
        <v>79.2</v>
      </c>
      <c r="L207" s="43">
        <v>7.0000000000000007E-2</v>
      </c>
      <c r="M207" s="43">
        <v>0</v>
      </c>
      <c r="N207" s="43"/>
      <c r="O207" s="43"/>
      <c r="P207" s="43">
        <v>11.6</v>
      </c>
      <c r="Q207" s="43">
        <v>60</v>
      </c>
      <c r="R207" s="43">
        <v>18.8</v>
      </c>
      <c r="S207" s="43">
        <v>1.56</v>
      </c>
    </row>
    <row r="208" spans="1:20" ht="14.25" customHeight="1" x14ac:dyDescent="0.3">
      <c r="A208" s="70"/>
      <c r="B208" s="71" t="s">
        <v>38</v>
      </c>
      <c r="C208" s="71"/>
      <c r="D208" s="71"/>
      <c r="E208" s="71"/>
      <c r="F208" s="73">
        <f>100+100+180+200+100</f>
        <v>680</v>
      </c>
      <c r="G208" s="72" t="e">
        <f>G202+G203+#REF!+G206</f>
        <v>#REF!</v>
      </c>
      <c r="H208" s="72">
        <f>SUM(H202:H207)</f>
        <v>28.21</v>
      </c>
      <c r="I208" s="72">
        <f t="shared" ref="I208:S208" si="18">SUM(I202:I207)</f>
        <v>22.79</v>
      </c>
      <c r="J208" s="72">
        <f t="shared" si="18"/>
        <v>90.25</v>
      </c>
      <c r="K208" s="72">
        <f t="shared" si="18"/>
        <v>656.1</v>
      </c>
      <c r="L208" s="72">
        <f t="shared" si="18"/>
        <v>0.33200000000000002</v>
      </c>
      <c r="M208" s="72">
        <f t="shared" si="18"/>
        <v>11.459999999999999</v>
      </c>
      <c r="N208" s="72">
        <f t="shared" si="18"/>
        <v>31.46</v>
      </c>
      <c r="O208" s="72">
        <f t="shared" si="18"/>
        <v>6.05</v>
      </c>
      <c r="P208" s="72">
        <f t="shared" si="18"/>
        <v>120.57</v>
      </c>
      <c r="Q208" s="72">
        <f t="shared" si="18"/>
        <v>529.93000000000006</v>
      </c>
      <c r="R208" s="72">
        <f t="shared" si="18"/>
        <v>132.82</v>
      </c>
      <c r="S208" s="72">
        <f t="shared" si="18"/>
        <v>6.5500000000000007</v>
      </c>
    </row>
    <row r="209" spans="1:20" ht="14.25" customHeight="1" x14ac:dyDescent="0.3">
      <c r="G209" s="73"/>
    </row>
    <row r="210" spans="1:20" ht="14.25" customHeight="1" x14ac:dyDescent="0.3">
      <c r="A210" s="70"/>
      <c r="B210" s="71" t="s">
        <v>64</v>
      </c>
      <c r="C210" s="71"/>
      <c r="D210" s="71"/>
      <c r="E210" s="71"/>
      <c r="F210" s="73"/>
      <c r="H210" s="72"/>
      <c r="I210" s="72"/>
      <c r="J210" s="102"/>
      <c r="K210" s="74"/>
      <c r="L210" s="139"/>
      <c r="M210" s="139"/>
      <c r="N210" s="139"/>
      <c r="O210" s="139"/>
      <c r="P210" s="139"/>
      <c r="Q210" s="139"/>
      <c r="R210" s="139"/>
      <c r="S210" s="139"/>
    </row>
    <row r="211" spans="1:20" ht="14.25" customHeight="1" x14ac:dyDescent="0.3">
      <c r="A211" s="60" t="s">
        <v>123</v>
      </c>
      <c r="B211" s="61" t="s">
        <v>211</v>
      </c>
      <c r="C211" s="61"/>
      <c r="D211" s="61"/>
      <c r="E211" s="61"/>
      <c r="F211" s="40">
        <v>50</v>
      </c>
      <c r="G211" s="41">
        <v>29.28</v>
      </c>
      <c r="H211" s="43">
        <v>0.78</v>
      </c>
      <c r="I211" s="43">
        <v>6.12</v>
      </c>
      <c r="J211" s="43">
        <v>12.5</v>
      </c>
      <c r="K211" s="44">
        <v>108.4</v>
      </c>
      <c r="L211" s="50">
        <v>0.01</v>
      </c>
      <c r="M211" s="50"/>
      <c r="N211" s="50">
        <v>1.2</v>
      </c>
      <c r="O211" s="50"/>
      <c r="P211" s="50">
        <v>1.6</v>
      </c>
      <c r="Q211" s="50">
        <v>1.2</v>
      </c>
      <c r="R211" s="50">
        <v>8.4</v>
      </c>
      <c r="S211" s="50">
        <v>0.12</v>
      </c>
    </row>
    <row r="212" spans="1:20" ht="14.25" customHeight="1" x14ac:dyDescent="0.3">
      <c r="A212" s="98" t="s">
        <v>124</v>
      </c>
      <c r="B212" s="99" t="s">
        <v>106</v>
      </c>
      <c r="C212" s="99"/>
      <c r="D212" s="99"/>
      <c r="E212" s="99"/>
      <c r="F212" s="100">
        <v>180</v>
      </c>
      <c r="G212" s="41">
        <v>10</v>
      </c>
      <c r="H212" s="50">
        <v>5.22</v>
      </c>
      <c r="I212" s="50">
        <v>4.5</v>
      </c>
      <c r="J212" s="50">
        <v>7.2</v>
      </c>
      <c r="K212" s="50">
        <v>90</v>
      </c>
      <c r="L212" s="50">
        <v>7.0000000000000007E-2</v>
      </c>
      <c r="M212" s="50">
        <v>1.26</v>
      </c>
      <c r="N212" s="50">
        <v>36</v>
      </c>
      <c r="O212" s="50"/>
      <c r="P212" s="50">
        <v>216</v>
      </c>
      <c r="Q212" s="50">
        <v>162</v>
      </c>
      <c r="R212" s="50">
        <v>25.2</v>
      </c>
      <c r="S212" s="50">
        <v>0.18</v>
      </c>
      <c r="T212" s="92"/>
    </row>
    <row r="213" spans="1:20" ht="14.25" customHeight="1" x14ac:dyDescent="0.3">
      <c r="A213" s="47"/>
      <c r="B213" s="71" t="s">
        <v>38</v>
      </c>
      <c r="C213" s="71"/>
      <c r="D213" s="71"/>
      <c r="E213" s="71"/>
      <c r="F213" s="73">
        <f>SUM(F211:F212)</f>
        <v>230</v>
      </c>
      <c r="G213" s="72">
        <f>SUM(G211:G212)</f>
        <v>39.28</v>
      </c>
      <c r="H213" s="72">
        <f>SUM(H211:H212)</f>
        <v>6</v>
      </c>
      <c r="I213" s="72">
        <f t="shared" ref="I213:S213" si="19">SUM(I211:I212)</f>
        <v>10.620000000000001</v>
      </c>
      <c r="J213" s="72">
        <f t="shared" si="19"/>
        <v>19.7</v>
      </c>
      <c r="K213" s="72">
        <f t="shared" si="19"/>
        <v>198.4</v>
      </c>
      <c r="L213" s="72">
        <f t="shared" si="19"/>
        <v>0.08</v>
      </c>
      <c r="M213" s="72">
        <f t="shared" si="19"/>
        <v>1.26</v>
      </c>
      <c r="N213" s="72">
        <f t="shared" si="19"/>
        <v>37.200000000000003</v>
      </c>
      <c r="O213" s="72">
        <f t="shared" si="19"/>
        <v>0</v>
      </c>
      <c r="P213" s="72">
        <f t="shared" si="19"/>
        <v>217.6</v>
      </c>
      <c r="Q213" s="72">
        <f t="shared" si="19"/>
        <v>163.19999999999999</v>
      </c>
      <c r="R213" s="72">
        <f t="shared" si="19"/>
        <v>33.6</v>
      </c>
      <c r="S213" s="72">
        <f t="shared" si="19"/>
        <v>0.3</v>
      </c>
    </row>
    <row r="214" spans="1:20" ht="14.25" customHeight="1" x14ac:dyDescent="0.3">
      <c r="A214" s="70"/>
      <c r="B214" s="71" t="s">
        <v>69</v>
      </c>
      <c r="C214" s="71"/>
      <c r="D214" s="71"/>
      <c r="E214" s="71"/>
      <c r="F214" s="73">
        <f>F184+F194+F199+F208+F213</f>
        <v>2705</v>
      </c>
      <c r="G214" s="73" t="e">
        <f t="shared" ref="G214:S214" si="20">G184+G194+G199+G208+G213</f>
        <v>#REF!</v>
      </c>
      <c r="H214" s="73">
        <f t="shared" si="20"/>
        <v>114.39000000000001</v>
      </c>
      <c r="I214" s="73">
        <f t="shared" si="20"/>
        <v>92.27000000000001</v>
      </c>
      <c r="J214" s="73">
        <f t="shared" si="20"/>
        <v>343.08333333333331</v>
      </c>
      <c r="K214" s="73">
        <f t="shared" si="20"/>
        <v>2583.15</v>
      </c>
      <c r="L214" s="73">
        <f t="shared" si="20"/>
        <v>2.7943333333333333</v>
      </c>
      <c r="M214" s="73">
        <f t="shared" si="20"/>
        <v>57.250000000000007</v>
      </c>
      <c r="N214" s="73">
        <f t="shared" si="20"/>
        <v>269.92</v>
      </c>
      <c r="O214" s="73">
        <f t="shared" si="20"/>
        <v>15.77</v>
      </c>
      <c r="P214" s="73">
        <f t="shared" si="20"/>
        <v>1300.7099999999998</v>
      </c>
      <c r="Q214" s="73">
        <f t="shared" si="20"/>
        <v>2096.0149999999999</v>
      </c>
      <c r="R214" s="73">
        <f t="shared" si="20"/>
        <v>504.25333333333339</v>
      </c>
      <c r="S214" s="73">
        <f t="shared" si="20"/>
        <v>22.983333333333334</v>
      </c>
    </row>
    <row r="215" spans="1:20" ht="14.25" customHeight="1" x14ac:dyDescent="0.3">
      <c r="A215" s="98"/>
      <c r="B215" s="26"/>
      <c r="C215" s="26"/>
      <c r="D215" s="26"/>
      <c r="E215" s="26"/>
      <c r="F215" s="34"/>
      <c r="G215" s="73"/>
      <c r="H215" s="72"/>
      <c r="I215" s="72"/>
      <c r="J215" s="102"/>
      <c r="K215" s="74"/>
      <c r="L215" s="139"/>
      <c r="M215" s="139"/>
      <c r="N215" s="139"/>
      <c r="O215" s="139"/>
      <c r="P215" s="139"/>
      <c r="Q215" s="139"/>
      <c r="R215" s="139"/>
      <c r="S215" s="139"/>
    </row>
    <row r="216" spans="1:20" ht="14.25" customHeight="1" x14ac:dyDescent="0.3">
      <c r="A216" s="98"/>
      <c r="B216" s="26"/>
      <c r="C216" s="26"/>
      <c r="D216" s="26"/>
      <c r="E216" s="26"/>
      <c r="F216" s="34"/>
      <c r="G216" s="34"/>
      <c r="H216" s="140"/>
      <c r="I216" s="140"/>
      <c r="J216" s="102"/>
      <c r="K216" s="74"/>
      <c r="L216" s="139"/>
      <c r="M216" s="139"/>
      <c r="N216" s="139"/>
      <c r="O216" s="139"/>
      <c r="P216" s="139"/>
      <c r="Q216" s="139"/>
      <c r="R216" s="139"/>
      <c r="S216" s="139"/>
    </row>
    <row r="217" spans="1:20" ht="14.25" customHeight="1" x14ac:dyDescent="0.3">
      <c r="A217" s="141"/>
      <c r="B217" s="26" t="s">
        <v>70</v>
      </c>
      <c r="C217" s="27">
        <v>44828</v>
      </c>
      <c r="D217" s="26"/>
      <c r="E217" s="26"/>
      <c r="F217" s="26"/>
      <c r="G217" s="34"/>
      <c r="H217" s="26"/>
      <c r="I217" s="26"/>
      <c r="J217" s="26"/>
      <c r="K217" s="122"/>
      <c r="L217" s="139"/>
      <c r="M217" s="139"/>
      <c r="N217" s="139"/>
      <c r="O217" s="139"/>
      <c r="P217" s="139"/>
      <c r="Q217" s="139"/>
      <c r="R217" s="139"/>
      <c r="S217" s="139"/>
    </row>
    <row r="218" spans="1:20" ht="14.25" customHeight="1" x14ac:dyDescent="0.3">
      <c r="A218" s="29" t="s">
        <v>11</v>
      </c>
      <c r="B218" s="26" t="s">
        <v>12</v>
      </c>
      <c r="C218" s="26"/>
      <c r="D218" s="26"/>
      <c r="E218" s="26"/>
      <c r="F218" s="30" t="s">
        <v>13</v>
      </c>
      <c r="G218" s="26" t="s">
        <v>131</v>
      </c>
      <c r="H218" s="30" t="s">
        <v>15</v>
      </c>
      <c r="I218" s="30" t="s">
        <v>16</v>
      </c>
      <c r="J218" s="31" t="s">
        <v>17</v>
      </c>
      <c r="K218" s="30" t="s">
        <v>18</v>
      </c>
      <c r="L218" s="32" t="s">
        <v>19</v>
      </c>
      <c r="M218" s="32" t="s">
        <v>20</v>
      </c>
      <c r="N218" s="32" t="s">
        <v>21</v>
      </c>
      <c r="O218" s="32" t="s">
        <v>22</v>
      </c>
      <c r="P218" s="32" t="s">
        <v>23</v>
      </c>
      <c r="Q218" s="32" t="s">
        <v>24</v>
      </c>
      <c r="R218" s="32" t="s">
        <v>25</v>
      </c>
      <c r="S218" s="32" t="s">
        <v>26</v>
      </c>
    </row>
    <row r="219" spans="1:20" ht="14.25" customHeight="1" x14ac:dyDescent="0.3">
      <c r="A219" s="33"/>
      <c r="B219" s="26" t="s">
        <v>27</v>
      </c>
      <c r="C219" s="26"/>
      <c r="D219" s="26"/>
      <c r="E219" s="26"/>
      <c r="F219" s="34"/>
      <c r="G219" s="30"/>
      <c r="H219" s="34"/>
      <c r="I219" s="34"/>
      <c r="J219" s="34"/>
      <c r="K219" s="113"/>
      <c r="L219" s="139"/>
      <c r="M219" s="139"/>
      <c r="N219" s="139"/>
      <c r="O219" s="139"/>
      <c r="P219" s="139"/>
      <c r="Q219" s="139"/>
      <c r="R219" s="139"/>
      <c r="S219" s="139"/>
    </row>
    <row r="220" spans="1:20" ht="14.25" customHeight="1" x14ac:dyDescent="0.3">
      <c r="A220" s="47" t="s">
        <v>132</v>
      </c>
      <c r="B220" s="35" t="s">
        <v>162</v>
      </c>
      <c r="C220" s="35"/>
      <c r="D220" s="26"/>
      <c r="E220" s="26"/>
      <c r="F220" s="187" t="s">
        <v>241</v>
      </c>
      <c r="G220" s="49">
        <v>5</v>
      </c>
      <c r="H220" s="50">
        <v>0.08</v>
      </c>
      <c r="I220" s="45">
        <v>7.25</v>
      </c>
      <c r="J220" s="50">
        <v>0.13</v>
      </c>
      <c r="K220" s="50">
        <v>66</v>
      </c>
      <c r="L220" s="50"/>
      <c r="M220" s="50"/>
      <c r="N220" s="50">
        <v>40</v>
      </c>
      <c r="O220" s="50">
        <v>0.1</v>
      </c>
      <c r="P220" s="50">
        <v>2.4</v>
      </c>
      <c r="Q220" s="50">
        <v>3</v>
      </c>
      <c r="R220" s="50"/>
      <c r="S220" s="50">
        <v>0.02</v>
      </c>
    </row>
    <row r="221" spans="1:20" ht="14.25" customHeight="1" x14ac:dyDescent="0.3">
      <c r="A221" s="47"/>
      <c r="B221" s="35" t="s">
        <v>239</v>
      </c>
      <c r="C221" s="35"/>
      <c r="D221" s="26"/>
      <c r="E221" s="26"/>
      <c r="F221" s="48" t="s">
        <v>31</v>
      </c>
      <c r="G221" s="49">
        <v>10</v>
      </c>
      <c r="H221" s="50">
        <v>5.96</v>
      </c>
      <c r="I221" s="45">
        <v>7.22</v>
      </c>
      <c r="J221" s="50">
        <v>42.88</v>
      </c>
      <c r="K221" s="50">
        <v>261</v>
      </c>
      <c r="L221" s="50">
        <v>0.06</v>
      </c>
      <c r="M221" s="50">
        <v>0.96</v>
      </c>
      <c r="N221" s="50">
        <v>34.799999999999997</v>
      </c>
      <c r="O221" s="50"/>
      <c r="P221" s="50">
        <v>129.47</v>
      </c>
      <c r="Q221" s="50">
        <v>155.94</v>
      </c>
      <c r="R221" s="50">
        <v>36.46</v>
      </c>
      <c r="S221" s="50">
        <v>0.59</v>
      </c>
    </row>
    <row r="222" spans="1:20" ht="14.25" customHeight="1" x14ac:dyDescent="0.25">
      <c r="A222" s="51" t="s">
        <v>32</v>
      </c>
      <c r="B222" s="52" t="s">
        <v>33</v>
      </c>
      <c r="C222" s="53"/>
      <c r="D222" s="53"/>
      <c r="F222" s="54">
        <v>200</v>
      </c>
      <c r="G222" s="116"/>
      <c r="H222" s="56">
        <v>0.56999999999999995</v>
      </c>
      <c r="I222" s="56">
        <v>0.06</v>
      </c>
      <c r="J222" s="56">
        <v>30.2</v>
      </c>
      <c r="K222" s="57">
        <v>123.6</v>
      </c>
      <c r="L222" s="57">
        <v>2E-3</v>
      </c>
      <c r="M222" s="58">
        <v>1.1000000000000001</v>
      </c>
      <c r="N222" s="59"/>
      <c r="O222" s="58"/>
      <c r="P222" s="58">
        <v>15.7</v>
      </c>
      <c r="Q222" s="58">
        <v>16.3</v>
      </c>
      <c r="R222" s="58">
        <v>3.36</v>
      </c>
      <c r="S222" s="58">
        <v>0.37</v>
      </c>
    </row>
    <row r="223" spans="1:20" s="63" customFormat="1" ht="24" customHeight="1" x14ac:dyDescent="0.3">
      <c r="A223" s="60" t="s">
        <v>34</v>
      </c>
      <c r="B223" s="61" t="s">
        <v>35</v>
      </c>
      <c r="C223" s="61"/>
      <c r="D223" s="61"/>
      <c r="E223" s="61"/>
      <c r="F223" s="40">
        <v>50</v>
      </c>
      <c r="G223" s="55">
        <v>5</v>
      </c>
      <c r="H223" s="43">
        <v>7.11</v>
      </c>
      <c r="I223" s="43">
        <v>0.9</v>
      </c>
      <c r="J223" s="43">
        <v>43.5</v>
      </c>
      <c r="K223" s="62">
        <v>211.5</v>
      </c>
      <c r="L223" s="45">
        <v>0.15</v>
      </c>
      <c r="M223" s="45"/>
      <c r="N223" s="45"/>
      <c r="O223" s="45">
        <v>1.2</v>
      </c>
      <c r="P223" s="45">
        <v>20.7</v>
      </c>
      <c r="Q223" s="45">
        <v>78.3</v>
      </c>
      <c r="R223" s="45">
        <v>29.7</v>
      </c>
      <c r="S223" s="45">
        <v>1.8</v>
      </c>
    </row>
    <row r="224" spans="1:20" s="63" customFormat="1" ht="24" customHeight="1" x14ac:dyDescent="0.25">
      <c r="A224" s="51" t="s">
        <v>134</v>
      </c>
      <c r="B224" s="53" t="s">
        <v>135</v>
      </c>
      <c r="C224" s="53"/>
      <c r="D224" s="53"/>
      <c r="E224"/>
      <c r="F224" s="64">
        <v>150</v>
      </c>
      <c r="G224" s="49">
        <v>10</v>
      </c>
      <c r="H224" s="19">
        <v>1.8</v>
      </c>
      <c r="I224" s="19">
        <v>0.4</v>
      </c>
      <c r="J224" s="18">
        <v>16.2</v>
      </c>
      <c r="K224" s="20">
        <v>86</v>
      </c>
      <c r="L224" s="66">
        <v>0.08</v>
      </c>
      <c r="M224" s="67">
        <v>120</v>
      </c>
      <c r="N224" s="68"/>
      <c r="O224" s="69"/>
      <c r="P224" s="69">
        <v>68</v>
      </c>
      <c r="Q224" s="69">
        <v>46</v>
      </c>
      <c r="R224" s="69">
        <v>26</v>
      </c>
      <c r="S224" s="69">
        <v>0.6</v>
      </c>
    </row>
    <row r="225" spans="1:19" ht="17.25" customHeight="1" x14ac:dyDescent="0.3">
      <c r="A225" s="70"/>
      <c r="B225" s="71" t="s">
        <v>38</v>
      </c>
      <c r="C225" s="61"/>
      <c r="D225" s="61"/>
      <c r="E225" s="61"/>
      <c r="F225" s="73">
        <f>40+200+5+200+50+150</f>
        <v>645</v>
      </c>
      <c r="G225" s="124">
        <f>SUM(G220:G224)</f>
        <v>30</v>
      </c>
      <c r="H225" s="72">
        <f>SUM(H220:H224)</f>
        <v>15.520000000000001</v>
      </c>
      <c r="I225" s="72">
        <f>SUM(I220:I224)</f>
        <v>15.83</v>
      </c>
      <c r="J225" s="72">
        <f>SUM(J220:J224)</f>
        <v>132.91</v>
      </c>
      <c r="K225" s="72">
        <f>SUM(K220:K224)</f>
        <v>748.1</v>
      </c>
      <c r="L225" s="72">
        <f>SUM(L220:L224)</f>
        <v>0.29199999999999998</v>
      </c>
      <c r="M225" s="72">
        <f>SUM(M220:M224)</f>
        <v>122.06</v>
      </c>
      <c r="N225" s="72">
        <f>SUM(N220:N224)</f>
        <v>74.8</v>
      </c>
      <c r="O225" s="72">
        <f>SUM(O220:O224)</f>
        <v>1.3</v>
      </c>
      <c r="P225" s="72">
        <f>SUM(P220:P224)</f>
        <v>236.26999999999998</v>
      </c>
      <c r="Q225" s="72">
        <f>SUM(Q220:Q224)</f>
        <v>299.54000000000002</v>
      </c>
      <c r="R225" s="72">
        <f>SUM(R220:R224)</f>
        <v>95.52</v>
      </c>
      <c r="S225" s="72">
        <f>SUM(S220:S224)</f>
        <v>3.3800000000000003</v>
      </c>
    </row>
    <row r="226" spans="1:19" ht="14.25" customHeight="1" x14ac:dyDescent="0.3">
      <c r="A226" s="70"/>
      <c r="B226" s="71"/>
      <c r="C226" s="61"/>
      <c r="D226" s="61"/>
      <c r="E226" s="61"/>
      <c r="F226" s="40"/>
      <c r="G226" s="73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</row>
    <row r="227" spans="1:19" ht="14.25" customHeight="1" x14ac:dyDescent="0.3">
      <c r="A227" s="70"/>
      <c r="B227" s="71" t="s">
        <v>39</v>
      </c>
      <c r="C227" s="71"/>
      <c r="D227" s="71"/>
      <c r="E227" s="71"/>
      <c r="F227" s="73"/>
      <c r="G227" s="40"/>
      <c r="H227" s="72"/>
      <c r="I227" s="72"/>
      <c r="J227" s="72"/>
      <c r="K227" s="74"/>
      <c r="L227" s="142"/>
      <c r="M227" s="139"/>
      <c r="N227" s="139"/>
      <c r="O227" s="139"/>
      <c r="P227" s="139"/>
      <c r="Q227" s="139"/>
      <c r="R227" s="139"/>
      <c r="S227" s="139"/>
    </row>
    <row r="228" spans="1:19" ht="14.25" customHeight="1" x14ac:dyDescent="0.3">
      <c r="A228" s="70" t="s">
        <v>136</v>
      </c>
      <c r="B228" s="61" t="s">
        <v>41</v>
      </c>
      <c r="C228" s="61"/>
      <c r="D228" s="61"/>
      <c r="E228" s="61"/>
      <c r="F228" s="40">
        <v>100</v>
      </c>
      <c r="G228" s="49"/>
      <c r="H228" s="41">
        <v>0.08</v>
      </c>
      <c r="I228" s="41">
        <v>6.1</v>
      </c>
      <c r="J228" s="41">
        <v>5.27</v>
      </c>
      <c r="K228" s="41">
        <v>79.400000000000006</v>
      </c>
      <c r="L228" s="143">
        <v>3.3000000000000002E-2</v>
      </c>
      <c r="M228" s="144">
        <v>8.7799999999999994</v>
      </c>
      <c r="N228" s="144"/>
      <c r="O228" s="144"/>
      <c r="P228" s="144">
        <v>19.399999999999999</v>
      </c>
      <c r="Q228" s="144">
        <v>30.77</v>
      </c>
      <c r="R228" s="144">
        <v>18.2</v>
      </c>
      <c r="S228" s="144">
        <v>1.05</v>
      </c>
    </row>
    <row r="229" spans="1:19" ht="14.25" customHeight="1" x14ac:dyDescent="0.3">
      <c r="A229" s="38" t="s">
        <v>137</v>
      </c>
      <c r="B229" s="99" t="s">
        <v>258</v>
      </c>
      <c r="C229" s="83"/>
      <c r="D229" s="83"/>
      <c r="E229" s="83"/>
      <c r="F229" s="48">
        <v>250</v>
      </c>
      <c r="G229" s="49"/>
      <c r="H229" s="42">
        <v>6.08</v>
      </c>
      <c r="I229" s="42">
        <v>8.33</v>
      </c>
      <c r="J229" s="43">
        <v>11.67</v>
      </c>
      <c r="K229" s="44">
        <v>155.05000000000001</v>
      </c>
      <c r="L229" s="48">
        <v>0.06</v>
      </c>
      <c r="M229" s="48">
        <v>0.85</v>
      </c>
      <c r="N229" s="48">
        <v>21.23</v>
      </c>
      <c r="O229" s="48">
        <v>0.56000000000000005</v>
      </c>
      <c r="P229" s="48">
        <v>36.590000000000003</v>
      </c>
      <c r="Q229" s="48">
        <v>63.1</v>
      </c>
      <c r="R229" s="48">
        <v>13.72</v>
      </c>
      <c r="S229" s="48">
        <v>0.93</v>
      </c>
    </row>
    <row r="230" spans="1:19" ht="14.25" customHeight="1" x14ac:dyDescent="0.3">
      <c r="A230" s="145"/>
      <c r="B230" s="146" t="s">
        <v>213</v>
      </c>
      <c r="C230" s="147"/>
      <c r="D230" s="147"/>
      <c r="E230" s="83"/>
      <c r="F230" s="48" t="s">
        <v>47</v>
      </c>
      <c r="G230" s="49"/>
      <c r="H230" s="69">
        <v>12.65</v>
      </c>
      <c r="I230" s="69">
        <v>15.85</v>
      </c>
      <c r="J230" s="69">
        <v>10.54</v>
      </c>
      <c r="K230" s="69">
        <v>237.8</v>
      </c>
      <c r="L230" s="69">
        <v>0.05</v>
      </c>
      <c r="M230" s="69"/>
      <c r="N230" s="69">
        <v>20</v>
      </c>
      <c r="O230" s="69"/>
      <c r="P230" s="69">
        <v>9.5399999999999991</v>
      </c>
      <c r="Q230" s="69">
        <v>134.91</v>
      </c>
      <c r="R230" s="69">
        <v>24.48</v>
      </c>
      <c r="S230" s="69">
        <v>2.15</v>
      </c>
    </row>
    <row r="231" spans="1:19" ht="14.25" customHeight="1" x14ac:dyDescent="0.3">
      <c r="A231" s="70" t="s">
        <v>88</v>
      </c>
      <c r="B231" s="148" t="s">
        <v>245</v>
      </c>
      <c r="C231" s="148"/>
      <c r="D231" s="148"/>
      <c r="E231" s="61"/>
      <c r="F231" s="40">
        <v>180</v>
      </c>
      <c r="G231" s="49">
        <v>22.45</v>
      </c>
      <c r="H231" s="43">
        <v>2.79</v>
      </c>
      <c r="I231" s="43">
        <v>3.42</v>
      </c>
      <c r="J231" s="84">
        <v>6.01</v>
      </c>
      <c r="K231" s="44">
        <v>65.37</v>
      </c>
      <c r="L231" s="50">
        <v>1.7000000000000001E-2</v>
      </c>
      <c r="M231" s="50">
        <v>40.97</v>
      </c>
      <c r="N231" s="50">
        <v>16.37</v>
      </c>
      <c r="O231" s="50"/>
      <c r="P231" s="50">
        <v>7.38</v>
      </c>
      <c r="Q231" s="50">
        <v>10.08</v>
      </c>
      <c r="R231" s="50">
        <v>4.1539999999999999</v>
      </c>
      <c r="S231" s="50">
        <v>0.216</v>
      </c>
    </row>
    <row r="232" spans="1:19" ht="14.25" customHeight="1" x14ac:dyDescent="0.25">
      <c r="A232" s="85">
        <v>376</v>
      </c>
      <c r="B232" s="63" t="s">
        <v>186</v>
      </c>
      <c r="C232" s="63"/>
      <c r="D232" s="63"/>
      <c r="E232" s="63"/>
      <c r="F232" s="67">
        <v>200</v>
      </c>
      <c r="G232" s="49"/>
      <c r="H232" s="87">
        <v>7.0000000000000007E-2</v>
      </c>
      <c r="I232" s="87">
        <v>0.02</v>
      </c>
      <c r="J232" s="87">
        <v>15</v>
      </c>
      <c r="K232" s="87">
        <v>60</v>
      </c>
      <c r="L232" s="87"/>
      <c r="M232" s="87">
        <v>0.03</v>
      </c>
      <c r="N232" s="88"/>
      <c r="O232" s="88"/>
      <c r="P232" s="88">
        <v>11.1</v>
      </c>
      <c r="Q232" s="88">
        <v>2.8</v>
      </c>
      <c r="R232" s="88">
        <v>1.4</v>
      </c>
      <c r="S232" s="88">
        <v>0.28000000000000003</v>
      </c>
    </row>
    <row r="233" spans="1:19" ht="14.25" customHeight="1" x14ac:dyDescent="0.25">
      <c r="A233" s="89" t="s">
        <v>50</v>
      </c>
      <c r="B233" s="90" t="s">
        <v>51</v>
      </c>
      <c r="C233" s="90"/>
      <c r="D233" s="91"/>
      <c r="E233" s="92"/>
      <c r="F233" s="93">
        <v>50</v>
      </c>
      <c r="G233" s="149">
        <v>5</v>
      </c>
      <c r="H233" s="95">
        <v>3.95</v>
      </c>
      <c r="I233" s="95">
        <v>0.5</v>
      </c>
      <c r="J233" s="95">
        <v>24.17</v>
      </c>
      <c r="K233" s="96">
        <v>117.5</v>
      </c>
      <c r="L233" s="95">
        <v>0.09</v>
      </c>
      <c r="M233" s="58"/>
      <c r="N233" s="59"/>
      <c r="O233" s="58">
        <v>0.67</v>
      </c>
      <c r="P233" s="58">
        <v>11.5</v>
      </c>
      <c r="Q233" s="58">
        <v>43.5</v>
      </c>
      <c r="R233" s="58">
        <v>16.5</v>
      </c>
      <c r="S233" s="58">
        <v>1</v>
      </c>
    </row>
    <row r="234" spans="1:19" s="92" customFormat="1" ht="19.5" customHeight="1" x14ac:dyDescent="0.3">
      <c r="A234" s="89" t="s">
        <v>52</v>
      </c>
      <c r="B234" s="61" t="s">
        <v>53</v>
      </c>
      <c r="C234" s="61"/>
      <c r="D234" s="61"/>
      <c r="E234" s="61"/>
      <c r="F234" s="97">
        <v>50</v>
      </c>
      <c r="G234" s="149"/>
      <c r="H234" s="43">
        <v>4.95</v>
      </c>
      <c r="I234" s="43">
        <v>0.9</v>
      </c>
      <c r="J234" s="43">
        <v>29.7</v>
      </c>
      <c r="K234" s="43">
        <v>148.5</v>
      </c>
      <c r="L234" s="43">
        <v>0.13</v>
      </c>
      <c r="M234" s="43">
        <v>0</v>
      </c>
      <c r="N234" s="43"/>
      <c r="O234" s="43"/>
      <c r="P234" s="43">
        <v>21.75</v>
      </c>
      <c r="Q234" s="43">
        <v>112.5</v>
      </c>
      <c r="R234" s="43">
        <v>35.25</v>
      </c>
      <c r="S234" s="43">
        <v>2.93</v>
      </c>
    </row>
    <row r="235" spans="1:19" ht="18" customHeight="1" x14ac:dyDescent="0.3">
      <c r="A235" s="70"/>
      <c r="B235" s="71" t="s">
        <v>38</v>
      </c>
      <c r="C235" s="71"/>
      <c r="D235" s="71"/>
      <c r="E235" s="71"/>
      <c r="F235" s="73">
        <v>930</v>
      </c>
      <c r="G235" s="72" t="e">
        <f>#REF!+#REF!+#REF!+G233+G231+#REF!</f>
        <v>#REF!</v>
      </c>
      <c r="H235" s="72">
        <f>SUM(H228:H234)</f>
        <v>30.57</v>
      </c>
      <c r="I235" s="72">
        <f>SUM(I228:I234)</f>
        <v>35.120000000000005</v>
      </c>
      <c r="J235" s="72">
        <f>SUM(J228:J234)</f>
        <v>102.36</v>
      </c>
      <c r="K235" s="72">
        <f>SUM(K228:K234)</f>
        <v>863.62</v>
      </c>
      <c r="L235" s="72">
        <f>SUM(L228:L234)</f>
        <v>0.38</v>
      </c>
      <c r="M235" s="72">
        <f>SUM(M228:M234)</f>
        <v>50.629999999999995</v>
      </c>
      <c r="N235" s="72">
        <f>SUM(N228:N234)</f>
        <v>57.600000000000009</v>
      </c>
      <c r="O235" s="72">
        <f>SUM(O228:O234)</f>
        <v>1.23</v>
      </c>
      <c r="P235" s="72">
        <f>SUM(P228:P234)</f>
        <v>117.25999999999999</v>
      </c>
      <c r="Q235" s="72">
        <f>SUM(Q228:Q234)</f>
        <v>397.66</v>
      </c>
      <c r="R235" s="72">
        <f>SUM(R228:R234)</f>
        <v>113.70400000000001</v>
      </c>
      <c r="S235" s="72">
        <f>SUM(S228:S234)</f>
        <v>8.5560000000000009</v>
      </c>
    </row>
    <row r="236" spans="1:19" ht="14.25" customHeight="1" x14ac:dyDescent="0.3">
      <c r="A236" s="70"/>
      <c r="B236" s="71"/>
      <c r="C236" s="71"/>
      <c r="D236" s="71" t="s">
        <v>119</v>
      </c>
      <c r="E236" s="71"/>
      <c r="F236" s="73"/>
      <c r="G236" s="73"/>
      <c r="H236" s="72"/>
      <c r="I236" s="72"/>
      <c r="J236" s="102"/>
      <c r="K236" s="74"/>
      <c r="L236" s="150"/>
      <c r="M236" s="139"/>
      <c r="N236" s="139"/>
      <c r="O236" s="139"/>
      <c r="P236" s="139"/>
      <c r="Q236" s="139"/>
      <c r="R236" s="139"/>
      <c r="S236" s="139"/>
    </row>
    <row r="237" spans="1:19" ht="14.25" customHeight="1" x14ac:dyDescent="0.3">
      <c r="A237" s="70"/>
      <c r="B237" s="71" t="s">
        <v>54</v>
      </c>
      <c r="C237" s="71"/>
      <c r="D237" s="71"/>
      <c r="E237" s="71"/>
      <c r="F237" s="73"/>
      <c r="G237" s="73"/>
      <c r="H237" s="72"/>
      <c r="I237" s="72"/>
      <c r="J237" s="102"/>
      <c r="K237" s="74"/>
      <c r="L237" s="142"/>
      <c r="M237" s="139"/>
      <c r="N237" s="139"/>
      <c r="O237" s="139"/>
      <c r="P237" s="139"/>
      <c r="Q237" s="139"/>
      <c r="R237" s="139"/>
      <c r="S237" s="139"/>
    </row>
    <row r="238" spans="1:19" ht="14.25" customHeight="1" x14ac:dyDescent="0.3">
      <c r="A238" s="98" t="s">
        <v>139</v>
      </c>
      <c r="B238" s="61" t="s">
        <v>105</v>
      </c>
      <c r="C238" s="61"/>
      <c r="D238" s="61"/>
      <c r="E238" s="61"/>
      <c r="F238" s="40">
        <v>50</v>
      </c>
      <c r="G238" s="41">
        <v>43</v>
      </c>
      <c r="H238" s="43">
        <v>3.64</v>
      </c>
      <c r="I238" s="43">
        <v>6.26</v>
      </c>
      <c r="J238" s="43">
        <v>21.96</v>
      </c>
      <c r="K238" s="44">
        <v>159</v>
      </c>
      <c r="L238" s="151">
        <v>0.06</v>
      </c>
      <c r="M238" s="42"/>
      <c r="N238" s="42"/>
      <c r="O238" s="42">
        <v>2.33</v>
      </c>
      <c r="P238" s="42">
        <v>9.9</v>
      </c>
      <c r="Q238" s="42">
        <v>35</v>
      </c>
      <c r="R238" s="42">
        <v>13.7</v>
      </c>
      <c r="S238" s="42">
        <v>0.65</v>
      </c>
    </row>
    <row r="239" spans="1:19" s="92" customFormat="1" ht="14.25" customHeight="1" x14ac:dyDescent="0.3">
      <c r="A239" s="47" t="s">
        <v>141</v>
      </c>
      <c r="B239" s="99" t="s">
        <v>167</v>
      </c>
      <c r="C239" s="99"/>
      <c r="D239" s="99"/>
      <c r="E239" s="99"/>
      <c r="F239" s="100">
        <v>200</v>
      </c>
      <c r="G239" s="41">
        <v>10</v>
      </c>
      <c r="H239" s="101">
        <v>1</v>
      </c>
      <c r="I239" s="101"/>
      <c r="J239" s="101">
        <v>20.2</v>
      </c>
      <c r="K239" s="101">
        <v>84.8</v>
      </c>
      <c r="L239" s="101">
        <v>0.02</v>
      </c>
      <c r="M239" s="101">
        <v>4</v>
      </c>
      <c r="N239" s="101"/>
      <c r="O239" s="101"/>
      <c r="P239" s="101">
        <v>14</v>
      </c>
      <c r="Q239" s="101">
        <v>14</v>
      </c>
      <c r="R239" s="101">
        <v>8</v>
      </c>
      <c r="S239" s="101">
        <v>2.8</v>
      </c>
    </row>
    <row r="240" spans="1:19" ht="15" customHeight="1" x14ac:dyDescent="0.3">
      <c r="A240" s="70"/>
      <c r="B240" s="71" t="s">
        <v>38</v>
      </c>
      <c r="C240" s="71"/>
      <c r="D240" s="71"/>
      <c r="E240" s="71"/>
      <c r="F240" s="73">
        <f>SUM(F238:F239)</f>
        <v>250</v>
      </c>
      <c r="G240" s="72">
        <f>SUM(G238:G239)</f>
        <v>53</v>
      </c>
      <c r="H240" s="72">
        <f>SUM(H238:H239)</f>
        <v>4.6400000000000006</v>
      </c>
      <c r="I240" s="72">
        <f t="shared" ref="I240:S240" si="21">SUM(I238:I239)</f>
        <v>6.26</v>
      </c>
      <c r="J240" s="72">
        <f t="shared" si="21"/>
        <v>42.16</v>
      </c>
      <c r="K240" s="72">
        <f t="shared" si="21"/>
        <v>243.8</v>
      </c>
      <c r="L240" s="72">
        <f t="shared" si="21"/>
        <v>0.08</v>
      </c>
      <c r="M240" s="72">
        <f t="shared" si="21"/>
        <v>4</v>
      </c>
      <c r="N240" s="72">
        <f t="shared" si="21"/>
        <v>0</v>
      </c>
      <c r="O240" s="72">
        <f t="shared" si="21"/>
        <v>2.33</v>
      </c>
      <c r="P240" s="72">
        <f t="shared" si="21"/>
        <v>23.9</v>
      </c>
      <c r="Q240" s="72">
        <f t="shared" si="21"/>
        <v>49</v>
      </c>
      <c r="R240" s="72">
        <f t="shared" si="21"/>
        <v>21.7</v>
      </c>
      <c r="S240" s="72">
        <f t="shared" si="21"/>
        <v>3.4499999999999997</v>
      </c>
    </row>
    <row r="241" spans="1:19" ht="14.25" customHeight="1" x14ac:dyDescent="0.3">
      <c r="A241" s="70"/>
      <c r="B241" s="71"/>
      <c r="C241" s="71"/>
      <c r="D241" s="71"/>
      <c r="E241" s="71"/>
      <c r="F241" s="73"/>
      <c r="G241" s="73"/>
      <c r="H241" s="102"/>
      <c r="I241" s="102"/>
      <c r="J241" s="102"/>
      <c r="K241" s="74"/>
      <c r="L241" s="102"/>
      <c r="M241" s="102"/>
      <c r="N241" s="102"/>
      <c r="O241" s="102"/>
      <c r="P241" s="102"/>
      <c r="Q241" s="102"/>
      <c r="R241" s="102"/>
      <c r="S241" s="102"/>
    </row>
    <row r="242" spans="1:19" ht="14.25" customHeight="1" x14ac:dyDescent="0.3">
      <c r="A242" s="70"/>
      <c r="B242" s="71" t="s">
        <v>58</v>
      </c>
      <c r="C242" s="71"/>
      <c r="D242" s="71"/>
      <c r="E242" s="71"/>
      <c r="F242" s="73"/>
      <c r="G242" s="73"/>
      <c r="H242" s="102"/>
      <c r="I242" s="102"/>
      <c r="J242" s="102"/>
      <c r="K242" s="113"/>
      <c r="L242" s="152"/>
      <c r="M242" s="139"/>
      <c r="N242" s="139"/>
      <c r="O242" s="139"/>
      <c r="P242" s="139"/>
      <c r="Q242" s="139"/>
      <c r="R242" s="139"/>
      <c r="S242" s="139"/>
    </row>
    <row r="243" spans="1:19" s="63" customFormat="1" ht="14.25" customHeight="1" x14ac:dyDescent="0.3">
      <c r="A243" s="70" t="s">
        <v>142</v>
      </c>
      <c r="B243" s="61" t="s">
        <v>216</v>
      </c>
      <c r="C243" s="61"/>
      <c r="D243" s="61"/>
      <c r="E243" s="61"/>
      <c r="F243" s="40">
        <v>100</v>
      </c>
      <c r="G243" s="49">
        <v>20</v>
      </c>
      <c r="H243" s="41">
        <v>19.36</v>
      </c>
      <c r="I243" s="41">
        <v>10.98</v>
      </c>
      <c r="J243" s="41">
        <v>4.71</v>
      </c>
      <c r="K243" s="113">
        <v>194.93</v>
      </c>
      <c r="L243" s="127">
        <v>8.8999999999999996E-2</v>
      </c>
      <c r="M243" s="37">
        <v>1.8</v>
      </c>
      <c r="N243" s="37">
        <v>30.9</v>
      </c>
      <c r="O243" s="37">
        <v>0.91</v>
      </c>
      <c r="P243" s="37">
        <v>114.34</v>
      </c>
      <c r="Q243" s="37">
        <v>271.95</v>
      </c>
      <c r="R243" s="37">
        <v>55.92</v>
      </c>
      <c r="S243" s="37">
        <v>1</v>
      </c>
    </row>
    <row r="244" spans="1:19" ht="13.5" customHeight="1" x14ac:dyDescent="0.3">
      <c r="A244" s="47">
        <v>232</v>
      </c>
      <c r="B244" s="35" t="s">
        <v>217</v>
      </c>
      <c r="C244" s="35"/>
      <c r="D244" s="26"/>
      <c r="E244" s="26"/>
      <c r="F244" s="48" t="s">
        <v>47</v>
      </c>
      <c r="G244" s="49">
        <v>40</v>
      </c>
      <c r="H244" s="119">
        <v>18.04</v>
      </c>
      <c r="I244" s="43">
        <v>9.65</v>
      </c>
      <c r="J244" s="43">
        <v>4.71</v>
      </c>
      <c r="K244" s="44">
        <v>177.76</v>
      </c>
      <c r="L244" s="50">
        <v>8.8999999999999996E-2</v>
      </c>
      <c r="M244" s="50">
        <v>1.76</v>
      </c>
      <c r="N244" s="50">
        <v>20.399999999999999</v>
      </c>
      <c r="O244" s="50">
        <v>0.89</v>
      </c>
      <c r="P244" s="50">
        <v>64.34</v>
      </c>
      <c r="Q244" s="50">
        <v>241.95</v>
      </c>
      <c r="R244" s="50">
        <v>53.17</v>
      </c>
      <c r="S244" s="50">
        <v>1.01</v>
      </c>
    </row>
    <row r="245" spans="1:19" ht="13.5" customHeight="1" x14ac:dyDescent="0.3">
      <c r="A245" s="47"/>
      <c r="B245" s="35" t="s">
        <v>259</v>
      </c>
      <c r="C245" s="35"/>
      <c r="D245" s="26"/>
      <c r="E245" s="26"/>
      <c r="F245" s="48">
        <v>180</v>
      </c>
      <c r="G245" s="49">
        <v>22.45</v>
      </c>
      <c r="H245" s="43">
        <v>2.79</v>
      </c>
      <c r="I245" s="43">
        <v>3.42</v>
      </c>
      <c r="J245" s="84">
        <v>6.01</v>
      </c>
      <c r="K245" s="44">
        <v>65.37</v>
      </c>
      <c r="L245" s="50">
        <v>1.7000000000000001E-2</v>
      </c>
      <c r="M245" s="50">
        <v>40.97</v>
      </c>
      <c r="N245" s="50">
        <v>16.37</v>
      </c>
      <c r="O245" s="50"/>
      <c r="P245" s="50">
        <v>7.38</v>
      </c>
      <c r="Q245" s="50">
        <v>10.08</v>
      </c>
      <c r="R245" s="50">
        <v>4.1539999999999999</v>
      </c>
      <c r="S245" s="50">
        <v>0.216</v>
      </c>
    </row>
    <row r="246" spans="1:19" s="92" customFormat="1" ht="14.25" customHeight="1" x14ac:dyDescent="0.3">
      <c r="A246" s="47">
        <v>348</v>
      </c>
      <c r="B246" s="99" t="s">
        <v>218</v>
      </c>
      <c r="C246" s="99"/>
      <c r="D246" s="99"/>
      <c r="E246" s="99"/>
      <c r="F246" s="122">
        <v>200</v>
      </c>
      <c r="G246" s="123">
        <v>10</v>
      </c>
      <c r="H246" s="50">
        <v>0.75</v>
      </c>
      <c r="I246" s="50">
        <v>0.06</v>
      </c>
      <c r="J246" s="50">
        <v>27.93</v>
      </c>
      <c r="K246" s="50">
        <v>115.4</v>
      </c>
      <c r="L246" s="122">
        <v>1.6E-2</v>
      </c>
      <c r="M246" s="122">
        <v>0.6</v>
      </c>
      <c r="N246" s="122"/>
      <c r="O246" s="122">
        <v>1.1000000000000001</v>
      </c>
      <c r="P246" s="122">
        <v>33.22</v>
      </c>
      <c r="Q246" s="122">
        <v>22.8</v>
      </c>
      <c r="R246" s="122">
        <v>18.16</v>
      </c>
      <c r="S246" s="122">
        <v>0.48</v>
      </c>
    </row>
    <row r="247" spans="1:19" ht="26.25" customHeight="1" x14ac:dyDescent="0.25">
      <c r="A247" s="89" t="s">
        <v>50</v>
      </c>
      <c r="B247" s="90" t="s">
        <v>51</v>
      </c>
      <c r="C247" s="90"/>
      <c r="D247" s="91"/>
      <c r="E247" s="92"/>
      <c r="F247" s="93">
        <v>50</v>
      </c>
      <c r="G247" s="111">
        <v>5</v>
      </c>
      <c r="H247" s="95">
        <v>3.95</v>
      </c>
      <c r="I247" s="95">
        <v>0.5</v>
      </c>
      <c r="J247" s="95">
        <v>24.17</v>
      </c>
      <c r="K247" s="96">
        <v>117.5</v>
      </c>
      <c r="L247" s="95">
        <v>0.09</v>
      </c>
      <c r="M247" s="58"/>
      <c r="N247" s="59"/>
      <c r="O247" s="58">
        <v>0.67</v>
      </c>
      <c r="P247" s="58">
        <v>11.5</v>
      </c>
      <c r="Q247" s="58">
        <v>43.5</v>
      </c>
      <c r="R247" s="58">
        <v>16.5</v>
      </c>
      <c r="S247" s="58">
        <v>1</v>
      </c>
    </row>
    <row r="248" spans="1:19" ht="30" customHeight="1" x14ac:dyDescent="0.3">
      <c r="A248" s="89" t="s">
        <v>52</v>
      </c>
      <c r="B248" s="61" t="s">
        <v>53</v>
      </c>
      <c r="C248" s="61"/>
      <c r="D248" s="61"/>
      <c r="E248" s="61"/>
      <c r="F248" s="97">
        <v>50</v>
      </c>
      <c r="G248" s="111"/>
      <c r="H248" s="43">
        <v>2.64</v>
      </c>
      <c r="I248" s="43">
        <v>0.48</v>
      </c>
      <c r="J248" s="43">
        <v>15.84</v>
      </c>
      <c r="K248" s="43">
        <v>79.2</v>
      </c>
      <c r="L248" s="43">
        <v>7.0000000000000007E-2</v>
      </c>
      <c r="M248" s="43">
        <v>0</v>
      </c>
      <c r="N248" s="43"/>
      <c r="O248" s="43"/>
      <c r="P248" s="43">
        <v>11.6</v>
      </c>
      <c r="Q248" s="43">
        <v>60</v>
      </c>
      <c r="R248" s="43">
        <v>18.8</v>
      </c>
      <c r="S248" s="43">
        <v>1.56</v>
      </c>
    </row>
    <row r="249" spans="1:19" ht="17.25" customHeight="1" x14ac:dyDescent="0.3">
      <c r="A249" s="70"/>
      <c r="B249" s="71" t="s">
        <v>38</v>
      </c>
      <c r="C249" s="61"/>
      <c r="D249" s="61"/>
      <c r="E249" s="61"/>
      <c r="F249" s="73">
        <f>100+100+180+200+100</f>
        <v>680</v>
      </c>
      <c r="G249" s="72">
        <f>SUM(G243:G248)</f>
        <v>97.45</v>
      </c>
      <c r="H249" s="125">
        <f>SUM(H244:H248)</f>
        <v>28.169999999999998</v>
      </c>
      <c r="I249" s="125">
        <f>SUM(I244:I248)</f>
        <v>14.110000000000001</v>
      </c>
      <c r="J249" s="125">
        <f>SUM(J244:J248)</f>
        <v>78.66</v>
      </c>
      <c r="K249" s="125">
        <f>SUM(K244:K248)</f>
        <v>555.23</v>
      </c>
      <c r="L249" s="125">
        <f>SUM(L244:L248)</f>
        <v>0.28200000000000003</v>
      </c>
      <c r="M249" s="125">
        <f>SUM(M244:M248)</f>
        <v>43.33</v>
      </c>
      <c r="N249" s="125">
        <f>SUM(N244:N248)</f>
        <v>36.769999999999996</v>
      </c>
      <c r="O249" s="125">
        <f>SUM(O244:O248)</f>
        <v>2.66</v>
      </c>
      <c r="P249" s="125">
        <f>SUM(P244:P248)</f>
        <v>128.04</v>
      </c>
      <c r="Q249" s="125">
        <f>SUM(Q244:Q248)</f>
        <v>378.33</v>
      </c>
      <c r="R249" s="125">
        <f>SUM(R244:R248)</f>
        <v>110.78399999999999</v>
      </c>
      <c r="S249" s="125">
        <f>SUM(S244:S248)</f>
        <v>4.266</v>
      </c>
    </row>
    <row r="250" spans="1:19" ht="14.25" customHeight="1" x14ac:dyDescent="0.3">
      <c r="A250" s="70"/>
      <c r="B250" s="71"/>
      <c r="C250" s="71"/>
      <c r="D250" s="71"/>
      <c r="E250" s="71"/>
      <c r="F250" s="73"/>
      <c r="G250" s="73"/>
      <c r="H250" s="102"/>
      <c r="I250" s="102"/>
      <c r="J250" s="102"/>
      <c r="K250" s="113"/>
      <c r="L250" s="152"/>
      <c r="M250" s="139"/>
      <c r="N250" s="139"/>
      <c r="O250" s="139"/>
      <c r="P250" s="139"/>
      <c r="Q250" s="139"/>
      <c r="R250" s="139"/>
      <c r="S250" s="139"/>
    </row>
    <row r="251" spans="1:19" ht="14.25" customHeight="1" x14ac:dyDescent="0.3">
      <c r="A251" s="70"/>
      <c r="B251" s="71" t="s">
        <v>64</v>
      </c>
      <c r="C251" s="71"/>
      <c r="D251" s="71"/>
      <c r="E251" s="71"/>
      <c r="F251" s="73"/>
      <c r="G251" s="73"/>
      <c r="H251" s="102"/>
      <c r="I251" s="102"/>
      <c r="J251" s="102"/>
      <c r="K251" s="113"/>
      <c r="L251" s="152"/>
      <c r="M251" s="139"/>
      <c r="N251" s="139"/>
      <c r="O251" s="139"/>
      <c r="P251" s="139"/>
      <c r="Q251" s="139"/>
      <c r="R251" s="139"/>
      <c r="S251" s="139"/>
    </row>
    <row r="252" spans="1:19" ht="14.25" customHeight="1" x14ac:dyDescent="0.3">
      <c r="A252" s="89" t="s">
        <v>65</v>
      </c>
      <c r="B252" s="52" t="s">
        <v>197</v>
      </c>
      <c r="C252" s="53"/>
      <c r="D252" s="53"/>
      <c r="F252" s="54">
        <v>50</v>
      </c>
      <c r="G252" s="41">
        <v>29.28</v>
      </c>
      <c r="H252" s="95">
        <v>1.1100000000000001</v>
      </c>
      <c r="I252" s="95">
        <v>1.41</v>
      </c>
      <c r="J252" s="56">
        <v>10.97</v>
      </c>
      <c r="K252" s="57">
        <v>61.05</v>
      </c>
      <c r="L252" s="57">
        <v>0.02</v>
      </c>
      <c r="M252" s="58"/>
      <c r="N252" s="59"/>
      <c r="O252" s="58">
        <v>0.02</v>
      </c>
      <c r="P252" s="58">
        <v>1.2</v>
      </c>
      <c r="Q252" s="58">
        <v>3.75</v>
      </c>
      <c r="R252" s="58">
        <v>1.35</v>
      </c>
      <c r="S252" s="58">
        <v>0.06</v>
      </c>
    </row>
    <row r="253" spans="1:19" ht="14.25" customHeight="1" x14ac:dyDescent="0.3">
      <c r="A253" s="47" t="s">
        <v>67</v>
      </c>
      <c r="B253" s="115" t="s">
        <v>260</v>
      </c>
      <c r="C253" s="63"/>
      <c r="F253" s="153">
        <v>180</v>
      </c>
      <c r="G253" s="95">
        <v>10</v>
      </c>
      <c r="H253" s="154">
        <v>5.4</v>
      </c>
      <c r="I253" s="154">
        <v>1.8</v>
      </c>
      <c r="J253" s="154">
        <v>7.2</v>
      </c>
      <c r="K253" s="154">
        <v>66.599999999999994</v>
      </c>
      <c r="L253" s="154">
        <v>7.0000000000000007E-2</v>
      </c>
      <c r="M253" s="154">
        <v>1.44</v>
      </c>
      <c r="N253" s="154">
        <v>36</v>
      </c>
      <c r="O253" s="154"/>
      <c r="P253" s="154">
        <v>216</v>
      </c>
      <c r="Q253" s="154">
        <v>176.4</v>
      </c>
      <c r="R253" s="154">
        <v>27</v>
      </c>
      <c r="S253" s="154">
        <v>0.18</v>
      </c>
    </row>
    <row r="254" spans="1:19" ht="14.25" customHeight="1" x14ac:dyDescent="0.3">
      <c r="A254" s="70"/>
      <c r="B254" s="71" t="s">
        <v>38</v>
      </c>
      <c r="C254" s="71"/>
      <c r="D254" s="71"/>
      <c r="E254" s="71"/>
      <c r="F254" s="73">
        <f>SUM(F252:F253)</f>
        <v>230</v>
      </c>
      <c r="G254" s="155">
        <f>SUM(G252:G253)</f>
        <v>39.28</v>
      </c>
      <c r="H254" s="102">
        <f>SUM(H252:H253)</f>
        <v>6.5100000000000007</v>
      </c>
      <c r="I254" s="102">
        <f t="shared" ref="I254:S254" si="22">SUM(I252:I253)</f>
        <v>3.21</v>
      </c>
      <c r="J254" s="102">
        <f t="shared" si="22"/>
        <v>18.170000000000002</v>
      </c>
      <c r="K254" s="102">
        <f t="shared" si="22"/>
        <v>127.64999999999999</v>
      </c>
      <c r="L254" s="102">
        <f t="shared" si="22"/>
        <v>9.0000000000000011E-2</v>
      </c>
      <c r="M254" s="102">
        <f t="shared" si="22"/>
        <v>1.44</v>
      </c>
      <c r="N254" s="102">
        <f t="shared" si="22"/>
        <v>36</v>
      </c>
      <c r="O254" s="102">
        <f t="shared" si="22"/>
        <v>0.02</v>
      </c>
      <c r="P254" s="102">
        <f t="shared" si="22"/>
        <v>217.2</v>
      </c>
      <c r="Q254" s="102">
        <f t="shared" si="22"/>
        <v>180.15</v>
      </c>
      <c r="R254" s="102">
        <f t="shared" si="22"/>
        <v>28.35</v>
      </c>
      <c r="S254" s="102">
        <f t="shared" si="22"/>
        <v>0.24</v>
      </c>
    </row>
    <row r="255" spans="1:19" ht="18.75" customHeight="1" x14ac:dyDescent="0.3">
      <c r="A255" s="70"/>
      <c r="B255" s="71" t="s">
        <v>143</v>
      </c>
      <c r="C255" s="71"/>
      <c r="D255" s="71"/>
      <c r="E255" s="71"/>
      <c r="F255" s="73">
        <f>F225+F235+F240+F249+F254</f>
        <v>2735</v>
      </c>
      <c r="G255" s="73" t="e">
        <f t="shared" ref="G255:S255" si="23">G225+G235+G240+G249+G254</f>
        <v>#REF!</v>
      </c>
      <c r="H255" s="73">
        <f t="shared" si="23"/>
        <v>85.410000000000011</v>
      </c>
      <c r="I255" s="73">
        <f t="shared" si="23"/>
        <v>74.53</v>
      </c>
      <c r="J255" s="73">
        <f t="shared" si="23"/>
        <v>374.25999999999993</v>
      </c>
      <c r="K255" s="73">
        <f t="shared" si="23"/>
        <v>2538.4</v>
      </c>
      <c r="L255" s="73">
        <f t="shared" si="23"/>
        <v>1.1239999999999999</v>
      </c>
      <c r="M255" s="73">
        <f t="shared" si="23"/>
        <v>221.45999999999998</v>
      </c>
      <c r="N255" s="73">
        <f t="shared" si="23"/>
        <v>205.17000000000002</v>
      </c>
      <c r="O255" s="73">
        <f t="shared" si="23"/>
        <v>7.54</v>
      </c>
      <c r="P255" s="73">
        <f t="shared" si="23"/>
        <v>722.66999999999985</v>
      </c>
      <c r="Q255" s="73">
        <f t="shared" si="23"/>
        <v>1304.68</v>
      </c>
      <c r="R255" s="73">
        <f t="shared" si="23"/>
        <v>370.05799999999999</v>
      </c>
      <c r="S255" s="73">
        <f t="shared" si="23"/>
        <v>19.891999999999999</v>
      </c>
    </row>
    <row r="256" spans="1:19" ht="18" customHeight="1" x14ac:dyDescent="0.3">
      <c r="G256" s="73"/>
    </row>
    <row r="257" spans="1:19" ht="18" customHeight="1" x14ac:dyDescent="0.3">
      <c r="A257" s="70"/>
      <c r="B257" s="71" t="s">
        <v>144</v>
      </c>
      <c r="C257" s="27">
        <v>44829</v>
      </c>
      <c r="D257" s="71"/>
      <c r="E257" s="71"/>
      <c r="F257" s="108"/>
      <c r="G257" s="108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</row>
    <row r="258" spans="1:19" ht="14.25" customHeight="1" x14ac:dyDescent="0.3">
      <c r="A258" s="29" t="s">
        <v>11</v>
      </c>
      <c r="B258" s="26" t="s">
        <v>12</v>
      </c>
      <c r="C258" s="26"/>
      <c r="D258" s="26"/>
      <c r="E258" s="26"/>
      <c r="F258" s="30" t="s">
        <v>13</v>
      </c>
      <c r="G258" s="30" t="s">
        <v>108</v>
      </c>
      <c r="H258" s="30" t="s">
        <v>15</v>
      </c>
      <c r="I258" s="30" t="s">
        <v>16</v>
      </c>
      <c r="J258" s="31" t="s">
        <v>17</v>
      </c>
      <c r="K258" s="30" t="s">
        <v>18</v>
      </c>
      <c r="L258" s="32" t="s">
        <v>19</v>
      </c>
      <c r="M258" s="32" t="s">
        <v>20</v>
      </c>
      <c r="N258" s="32" t="s">
        <v>21</v>
      </c>
      <c r="O258" s="32" t="s">
        <v>22</v>
      </c>
      <c r="P258" s="32" t="s">
        <v>23</v>
      </c>
      <c r="Q258" s="32" t="s">
        <v>24</v>
      </c>
      <c r="R258" s="32" t="s">
        <v>25</v>
      </c>
      <c r="S258" s="32" t="s">
        <v>26</v>
      </c>
    </row>
    <row r="259" spans="1:19" ht="22.5" customHeight="1" x14ac:dyDescent="0.3">
      <c r="A259" s="33"/>
      <c r="B259" s="26" t="s">
        <v>27</v>
      </c>
      <c r="C259" s="26"/>
      <c r="D259" s="26"/>
      <c r="E259" s="26"/>
      <c r="F259" s="34"/>
      <c r="G259" s="34"/>
      <c r="H259" s="34"/>
      <c r="I259" s="34"/>
      <c r="J259" s="34"/>
      <c r="K259" s="35"/>
      <c r="L259" s="156"/>
      <c r="M259" s="63"/>
      <c r="N259" s="63"/>
      <c r="O259" s="63"/>
      <c r="P259" s="63"/>
      <c r="Q259" s="63"/>
      <c r="R259" s="63"/>
      <c r="S259" s="63"/>
    </row>
    <row r="260" spans="1:19" ht="14.25" customHeight="1" x14ac:dyDescent="0.3">
      <c r="A260" s="38" t="s">
        <v>28</v>
      </c>
      <c r="B260" s="35" t="s">
        <v>169</v>
      </c>
      <c r="C260" s="35"/>
      <c r="D260" s="26"/>
      <c r="E260" s="39"/>
      <c r="F260" s="187" t="s">
        <v>163</v>
      </c>
      <c r="G260" s="49">
        <v>5</v>
      </c>
      <c r="H260" s="42">
        <v>6.58</v>
      </c>
      <c r="I260" s="42">
        <v>6.65</v>
      </c>
      <c r="J260" s="43"/>
      <c r="K260" s="44">
        <v>85.8</v>
      </c>
      <c r="L260" s="43">
        <v>0.02</v>
      </c>
      <c r="M260" s="45">
        <v>0.18</v>
      </c>
      <c r="N260" s="45">
        <v>52.5</v>
      </c>
      <c r="O260" s="45"/>
      <c r="P260" s="46">
        <v>250</v>
      </c>
      <c r="Q260" s="46">
        <v>150</v>
      </c>
      <c r="R260" s="46">
        <v>13.75</v>
      </c>
      <c r="S260" s="46">
        <v>0.18</v>
      </c>
    </row>
    <row r="261" spans="1:19" ht="14.25" customHeight="1" x14ac:dyDescent="0.3">
      <c r="A261" s="47" t="s">
        <v>145</v>
      </c>
      <c r="B261" s="61" t="s">
        <v>182</v>
      </c>
      <c r="C261" s="61"/>
      <c r="D261" s="61"/>
      <c r="E261" s="61"/>
      <c r="F261" s="40">
        <v>200</v>
      </c>
      <c r="G261" s="49"/>
      <c r="H261" s="43">
        <v>6.07</v>
      </c>
      <c r="I261" s="43">
        <v>7.09</v>
      </c>
      <c r="J261" s="43">
        <v>32.32</v>
      </c>
      <c r="K261" s="43">
        <v>218</v>
      </c>
      <c r="L261" s="157">
        <v>0.08</v>
      </c>
      <c r="M261" s="50">
        <v>1.17</v>
      </c>
      <c r="N261" s="50">
        <v>38</v>
      </c>
      <c r="O261" s="50">
        <v>0.5</v>
      </c>
      <c r="P261" s="50">
        <v>132.57</v>
      </c>
      <c r="Q261" s="50">
        <v>116.69</v>
      </c>
      <c r="R261" s="50">
        <v>20.3</v>
      </c>
      <c r="S261" s="50">
        <v>0.46</v>
      </c>
    </row>
    <row r="262" spans="1:19" ht="14.25" customHeight="1" x14ac:dyDescent="0.25">
      <c r="A262" s="85" t="s">
        <v>146</v>
      </c>
      <c r="B262" s="63" t="s">
        <v>72</v>
      </c>
      <c r="C262" s="63"/>
      <c r="D262" s="63"/>
      <c r="E262" s="63"/>
      <c r="F262" s="67">
        <v>200</v>
      </c>
      <c r="G262" s="86"/>
      <c r="H262" s="87">
        <f>20.39*0.2</f>
        <v>4.0780000000000003</v>
      </c>
      <c r="I262" s="87">
        <f>17.72*0.2</f>
        <v>3.544</v>
      </c>
      <c r="J262" s="87">
        <f>87.89*0.2</f>
        <v>17.577999999999999</v>
      </c>
      <c r="K262" s="87">
        <f>593*0.2</f>
        <v>118.60000000000001</v>
      </c>
      <c r="L262" s="87">
        <f>0.28*0.2</f>
        <v>5.6000000000000008E-2</v>
      </c>
      <c r="M262" s="87">
        <f>7.94*0.2</f>
        <v>1.5880000000000001</v>
      </c>
      <c r="N262" s="88">
        <f>122*0.2</f>
        <v>24.400000000000002</v>
      </c>
      <c r="O262" s="88">
        <v>0.11</v>
      </c>
      <c r="P262" s="88">
        <f>761.1*0.2</f>
        <v>152.22</v>
      </c>
      <c r="Q262" s="88">
        <f>622.8*0.2</f>
        <v>124.56</v>
      </c>
      <c r="R262" s="88">
        <f>106.7*0.2</f>
        <v>21.340000000000003</v>
      </c>
      <c r="S262" s="88">
        <f>2.39*0.2</f>
        <v>0.47800000000000004</v>
      </c>
    </row>
    <row r="263" spans="1:19" ht="14.25" customHeight="1" x14ac:dyDescent="0.3">
      <c r="A263" s="60" t="s">
        <v>34</v>
      </c>
      <c r="B263" s="61" t="s">
        <v>35</v>
      </c>
      <c r="C263" s="61"/>
      <c r="D263" s="61"/>
      <c r="E263" s="61"/>
      <c r="F263" s="40">
        <v>50</v>
      </c>
      <c r="G263" s="49">
        <v>5</v>
      </c>
      <c r="H263" s="43">
        <v>7.11</v>
      </c>
      <c r="I263" s="43">
        <v>0.9</v>
      </c>
      <c r="J263" s="43">
        <v>43.5</v>
      </c>
      <c r="K263" s="62">
        <v>211.5</v>
      </c>
      <c r="L263" s="45">
        <v>0.15</v>
      </c>
      <c r="M263" s="45"/>
      <c r="N263" s="45"/>
      <c r="O263" s="45">
        <v>1.2</v>
      </c>
      <c r="P263" s="45">
        <v>20.7</v>
      </c>
      <c r="Q263" s="45">
        <v>78.3</v>
      </c>
      <c r="R263" s="45">
        <v>29.7</v>
      </c>
      <c r="S263" s="45">
        <v>1.8</v>
      </c>
    </row>
    <row r="264" spans="1:19" ht="14.25" customHeight="1" x14ac:dyDescent="0.25">
      <c r="A264" s="51" t="s">
        <v>36</v>
      </c>
      <c r="B264" s="53" t="s">
        <v>135</v>
      </c>
      <c r="C264" s="53"/>
      <c r="D264" s="53"/>
      <c r="F264" s="64">
        <v>150</v>
      </c>
      <c r="G264" s="65">
        <v>10</v>
      </c>
      <c r="H264" s="19">
        <v>0.8</v>
      </c>
      <c r="I264" s="19">
        <v>0.8</v>
      </c>
      <c r="J264" s="18">
        <v>19.600000000000001</v>
      </c>
      <c r="K264" s="20">
        <v>64</v>
      </c>
      <c r="L264" s="66">
        <v>0.06</v>
      </c>
      <c r="M264" s="67">
        <v>20</v>
      </c>
      <c r="N264" s="68"/>
      <c r="O264" s="69">
        <v>0.4</v>
      </c>
      <c r="P264" s="69">
        <v>32</v>
      </c>
      <c r="Q264" s="69">
        <v>22</v>
      </c>
      <c r="R264" s="69">
        <v>18</v>
      </c>
      <c r="S264" s="69">
        <v>4.4000000000000004</v>
      </c>
    </row>
    <row r="265" spans="1:19" ht="14.25" customHeight="1" x14ac:dyDescent="0.3">
      <c r="A265" s="70"/>
      <c r="B265" s="71" t="s">
        <v>38</v>
      </c>
      <c r="C265" s="61"/>
      <c r="D265" s="61"/>
      <c r="E265" s="61"/>
      <c r="F265" s="73">
        <v>625</v>
      </c>
      <c r="G265" s="72">
        <f>SUM(G260:G264)</f>
        <v>20</v>
      </c>
      <c r="H265" s="72">
        <f>SUM(H260:H264)</f>
        <v>24.638000000000002</v>
      </c>
      <c r="I265" s="72">
        <f>SUM(I260:I264)</f>
        <v>18.983999999999998</v>
      </c>
      <c r="J265" s="72">
        <f>SUM(J260:J264)</f>
        <v>112.99799999999999</v>
      </c>
      <c r="K265" s="72">
        <f>SUM(K260:K264)</f>
        <v>697.90000000000009</v>
      </c>
      <c r="L265" s="72">
        <f>SUM(L260:L264)</f>
        <v>0.36600000000000005</v>
      </c>
      <c r="M265" s="72">
        <f>SUM(M260:M264)</f>
        <v>22.937999999999999</v>
      </c>
      <c r="N265" s="72">
        <f>SUM(N260:N264)</f>
        <v>114.9</v>
      </c>
      <c r="O265" s="72">
        <f>SUM(O260:O264)</f>
        <v>2.21</v>
      </c>
      <c r="P265" s="72">
        <f>SUM(P260:P264)</f>
        <v>587.49</v>
      </c>
      <c r="Q265" s="72">
        <f>SUM(Q260:Q264)</f>
        <v>491.55</v>
      </c>
      <c r="R265" s="72">
        <f>SUM(R260:R264)</f>
        <v>103.09</v>
      </c>
      <c r="S265" s="72">
        <f>SUM(S260:S264)</f>
        <v>7.3180000000000005</v>
      </c>
    </row>
    <row r="266" spans="1:19" ht="14.25" customHeight="1" x14ac:dyDescent="0.3">
      <c r="A266" s="70"/>
      <c r="B266" s="71"/>
      <c r="C266" s="61"/>
      <c r="D266" s="61"/>
      <c r="E266" s="61"/>
      <c r="F266" s="40"/>
      <c r="G266" s="40"/>
      <c r="H266" s="72"/>
      <c r="I266" s="72"/>
      <c r="J266" s="72"/>
      <c r="K266" s="74"/>
      <c r="L266" s="109"/>
      <c r="M266" s="109"/>
      <c r="N266" s="109"/>
      <c r="O266" s="109"/>
      <c r="P266" s="36"/>
      <c r="Q266" s="36"/>
      <c r="R266" s="109"/>
      <c r="S266" s="109"/>
    </row>
    <row r="267" spans="1:19" ht="14.25" customHeight="1" x14ac:dyDescent="0.3">
      <c r="A267" s="70"/>
      <c r="B267" s="71" t="s">
        <v>39</v>
      </c>
      <c r="C267" s="71"/>
      <c r="D267" s="71"/>
      <c r="E267" s="71"/>
      <c r="F267" s="73"/>
      <c r="G267" s="73"/>
      <c r="H267" s="72"/>
      <c r="I267" s="72"/>
      <c r="J267" s="72"/>
      <c r="K267" s="74"/>
      <c r="L267" s="158"/>
      <c r="M267" s="159"/>
      <c r="N267" s="159"/>
      <c r="O267" s="159"/>
      <c r="P267" s="159"/>
      <c r="Q267" s="159"/>
      <c r="R267" s="159"/>
      <c r="S267" s="159"/>
    </row>
    <row r="268" spans="1:19" ht="14.25" customHeight="1" x14ac:dyDescent="0.3">
      <c r="A268" s="114">
        <v>71</v>
      </c>
      <c r="B268" s="115" t="s">
        <v>219</v>
      </c>
      <c r="C268" s="63"/>
      <c r="D268" s="63"/>
      <c r="E268" s="63"/>
      <c r="F268" s="69">
        <v>100</v>
      </c>
      <c r="G268" s="116">
        <v>25</v>
      </c>
      <c r="H268" s="69">
        <v>1.1000000000000001</v>
      </c>
      <c r="I268" s="69">
        <v>0.2</v>
      </c>
      <c r="J268" s="69">
        <v>3.8</v>
      </c>
      <c r="K268" s="69">
        <v>22</v>
      </c>
      <c r="L268" s="69">
        <v>0.06</v>
      </c>
      <c r="M268" s="69">
        <v>17.5</v>
      </c>
      <c r="N268" s="69"/>
      <c r="O268" s="69">
        <v>0.7</v>
      </c>
      <c r="P268" s="69">
        <v>14</v>
      </c>
      <c r="Q268" s="69">
        <v>26</v>
      </c>
      <c r="R268" s="69">
        <v>20</v>
      </c>
      <c r="S268" s="69">
        <v>0.9</v>
      </c>
    </row>
    <row r="269" spans="1:19" ht="14.25" customHeight="1" x14ac:dyDescent="0.3">
      <c r="A269" s="114"/>
      <c r="B269" s="115" t="s">
        <v>243</v>
      </c>
      <c r="C269" s="63"/>
      <c r="D269" s="63"/>
      <c r="E269" s="63"/>
      <c r="F269" s="69" t="s">
        <v>44</v>
      </c>
      <c r="G269" s="116">
        <v>25</v>
      </c>
      <c r="H269" s="69">
        <v>7.23</v>
      </c>
      <c r="I269" s="69">
        <v>5.13</v>
      </c>
      <c r="J269" s="69">
        <v>22.3</v>
      </c>
      <c r="K269" s="69">
        <v>180.75</v>
      </c>
      <c r="L269" s="69">
        <v>0.15</v>
      </c>
      <c r="M269" s="69">
        <v>9.5500000000000007</v>
      </c>
      <c r="N269" s="69">
        <v>5.88</v>
      </c>
      <c r="O269" s="69">
        <v>1.65</v>
      </c>
      <c r="P269" s="69">
        <v>36.85</v>
      </c>
      <c r="Q269" s="69">
        <v>108.43</v>
      </c>
      <c r="R269" s="69">
        <v>37.200000000000003</v>
      </c>
      <c r="S269" s="69">
        <v>1.4</v>
      </c>
    </row>
    <row r="270" spans="1:19" ht="17.25" customHeight="1" x14ac:dyDescent="0.3">
      <c r="A270" s="160"/>
      <c r="B270" s="35" t="s">
        <v>221</v>
      </c>
      <c r="C270" s="35"/>
      <c r="D270" s="26"/>
      <c r="E270" s="26"/>
      <c r="F270" s="48" t="s">
        <v>47</v>
      </c>
      <c r="G270" s="49">
        <v>45</v>
      </c>
      <c r="H270" s="119">
        <v>18.04</v>
      </c>
      <c r="I270" s="43">
        <v>9.65</v>
      </c>
      <c r="J270" s="43">
        <v>4.71</v>
      </c>
      <c r="K270" s="44">
        <v>177.76</v>
      </c>
      <c r="L270" s="50">
        <v>8.8999999999999996E-2</v>
      </c>
      <c r="M270" s="50">
        <v>1.76</v>
      </c>
      <c r="N270" s="50">
        <v>20.399999999999999</v>
      </c>
      <c r="O270" s="50">
        <v>0.89</v>
      </c>
      <c r="P270" s="50">
        <v>64.34</v>
      </c>
      <c r="Q270" s="50">
        <v>241.95</v>
      </c>
      <c r="R270" s="50">
        <v>53.17</v>
      </c>
      <c r="S270" s="50">
        <v>1.01</v>
      </c>
    </row>
    <row r="271" spans="1:19" ht="17.25" customHeight="1" x14ac:dyDescent="0.25">
      <c r="A271" s="51" t="s">
        <v>147</v>
      </c>
      <c r="B271" s="161" t="s">
        <v>127</v>
      </c>
      <c r="C271" s="128"/>
      <c r="D271" s="128"/>
      <c r="F271" s="66">
        <v>180</v>
      </c>
      <c r="G271" s="162">
        <v>22.45</v>
      </c>
      <c r="H271" s="129">
        <v>6.84</v>
      </c>
      <c r="I271" s="129">
        <v>0.84</v>
      </c>
      <c r="J271" s="129">
        <v>38.299999999999997</v>
      </c>
      <c r="K271" s="130">
        <v>187.2</v>
      </c>
      <c r="L271" s="87">
        <v>7.0000000000000007E-2</v>
      </c>
      <c r="M271" s="87"/>
      <c r="N271" s="87"/>
      <c r="O271" s="87">
        <v>0.96</v>
      </c>
      <c r="P271" s="87">
        <v>13.44</v>
      </c>
      <c r="Q271" s="87">
        <v>44.6</v>
      </c>
      <c r="R271" s="87">
        <v>10.34</v>
      </c>
      <c r="S271" s="87">
        <v>1.02</v>
      </c>
    </row>
    <row r="272" spans="1:19" ht="17.25" customHeight="1" x14ac:dyDescent="0.25">
      <c r="A272" s="85">
        <v>376</v>
      </c>
      <c r="B272" s="63" t="s">
        <v>57</v>
      </c>
      <c r="C272" s="63"/>
      <c r="D272" s="63"/>
      <c r="E272" s="63"/>
      <c r="F272" s="67">
        <v>200</v>
      </c>
      <c r="G272" s="86">
        <v>10</v>
      </c>
      <c r="H272" s="87">
        <v>7.0000000000000007E-2</v>
      </c>
      <c r="I272" s="87">
        <v>0.02</v>
      </c>
      <c r="J272" s="87">
        <v>15</v>
      </c>
      <c r="K272" s="87">
        <v>60</v>
      </c>
      <c r="L272" s="87"/>
      <c r="M272" s="87">
        <v>0.03</v>
      </c>
      <c r="N272" s="88"/>
      <c r="O272" s="88"/>
      <c r="P272" s="88">
        <v>11.1</v>
      </c>
      <c r="Q272" s="88">
        <v>2.8</v>
      </c>
      <c r="R272" s="88">
        <v>1.4</v>
      </c>
      <c r="S272" s="88">
        <v>0.28000000000000003</v>
      </c>
    </row>
    <row r="273" spans="1:19" ht="17.25" customHeight="1" x14ac:dyDescent="0.25">
      <c r="A273" s="89" t="s">
        <v>50</v>
      </c>
      <c r="B273" s="90" t="s">
        <v>51</v>
      </c>
      <c r="C273" s="90"/>
      <c r="D273" s="91"/>
      <c r="E273" s="92"/>
      <c r="F273" s="93">
        <v>50</v>
      </c>
      <c r="G273" s="94">
        <v>5</v>
      </c>
      <c r="H273" s="95">
        <v>3.95</v>
      </c>
      <c r="I273" s="95">
        <v>0.5</v>
      </c>
      <c r="J273" s="95">
        <v>24.17</v>
      </c>
      <c r="K273" s="96">
        <v>117.5</v>
      </c>
      <c r="L273" s="95">
        <v>0.09</v>
      </c>
      <c r="M273" s="58"/>
      <c r="N273" s="59"/>
      <c r="O273" s="58">
        <v>0.67</v>
      </c>
      <c r="P273" s="58">
        <v>11.5</v>
      </c>
      <c r="Q273" s="58">
        <v>43.5</v>
      </c>
      <c r="R273" s="58">
        <v>16.5</v>
      </c>
      <c r="S273" s="58">
        <v>1</v>
      </c>
    </row>
    <row r="274" spans="1:19" ht="21.6" x14ac:dyDescent="0.3">
      <c r="A274" s="89" t="s">
        <v>52</v>
      </c>
      <c r="B274" s="61" t="s">
        <v>148</v>
      </c>
      <c r="C274" s="61"/>
      <c r="D274" s="61"/>
      <c r="E274" s="61"/>
      <c r="F274" s="97">
        <v>50</v>
      </c>
      <c r="G274" s="94"/>
      <c r="H274" s="43">
        <v>4.95</v>
      </c>
      <c r="I274" s="43">
        <v>0.9</v>
      </c>
      <c r="J274" s="43">
        <v>29.7</v>
      </c>
      <c r="K274" s="43">
        <v>148.5</v>
      </c>
      <c r="L274" s="43">
        <v>0.13</v>
      </c>
      <c r="M274" s="43">
        <v>0</v>
      </c>
      <c r="N274" s="43"/>
      <c r="O274" s="43"/>
      <c r="P274" s="43">
        <v>21.75</v>
      </c>
      <c r="Q274" s="43">
        <v>112.5</v>
      </c>
      <c r="R274" s="43">
        <v>35.25</v>
      </c>
      <c r="S274" s="43">
        <v>2.93</v>
      </c>
    </row>
    <row r="275" spans="1:19" ht="14.4" x14ac:dyDescent="0.3">
      <c r="A275" s="70"/>
      <c r="B275" s="71" t="s">
        <v>38</v>
      </c>
      <c r="C275" s="71"/>
      <c r="D275" s="71"/>
      <c r="E275" s="71"/>
      <c r="F275" s="73">
        <f>100+260+100+180+200+100</f>
        <v>940</v>
      </c>
      <c r="G275" s="72">
        <f>SUM(G268:G274)</f>
        <v>132.44999999999999</v>
      </c>
      <c r="H275" s="72">
        <f>SUM(H268:H274)</f>
        <v>42.18</v>
      </c>
      <c r="I275" s="72">
        <f t="shared" ref="I275:S275" si="24">SUM(I268:I274)</f>
        <v>17.239999999999998</v>
      </c>
      <c r="J275" s="72">
        <f t="shared" si="24"/>
        <v>137.97999999999999</v>
      </c>
      <c r="K275" s="72">
        <f t="shared" si="24"/>
        <v>893.71</v>
      </c>
      <c r="L275" s="72">
        <f t="shared" si="24"/>
        <v>0.58899999999999997</v>
      </c>
      <c r="M275" s="72">
        <f t="shared" si="24"/>
        <v>28.840000000000003</v>
      </c>
      <c r="N275" s="72">
        <f t="shared" si="24"/>
        <v>26.279999999999998</v>
      </c>
      <c r="O275" s="72">
        <f t="shared" si="24"/>
        <v>4.8699999999999992</v>
      </c>
      <c r="P275" s="72">
        <f t="shared" si="24"/>
        <v>172.98</v>
      </c>
      <c r="Q275" s="72">
        <f t="shared" si="24"/>
        <v>579.78</v>
      </c>
      <c r="R275" s="72">
        <f t="shared" si="24"/>
        <v>173.86</v>
      </c>
      <c r="S275" s="72">
        <f t="shared" si="24"/>
        <v>8.5400000000000009</v>
      </c>
    </row>
    <row r="276" spans="1:19" ht="14.4" x14ac:dyDescent="0.3">
      <c r="A276" s="70"/>
      <c r="B276" s="71"/>
      <c r="C276" s="71"/>
      <c r="D276" s="71"/>
      <c r="E276" s="71"/>
      <c r="F276" s="73"/>
      <c r="G276" s="73"/>
      <c r="H276" s="72"/>
      <c r="I276" s="72"/>
      <c r="J276" s="102"/>
      <c r="K276" s="74"/>
      <c r="L276" s="163"/>
      <c r="M276" s="163"/>
      <c r="N276" s="163"/>
      <c r="O276" s="163"/>
      <c r="P276" s="163"/>
      <c r="Q276" s="163"/>
      <c r="R276" s="163"/>
      <c r="S276" s="163"/>
    </row>
    <row r="277" spans="1:19" ht="14.4" x14ac:dyDescent="0.3">
      <c r="A277" s="70"/>
      <c r="B277" s="71" t="s">
        <v>54</v>
      </c>
      <c r="C277" s="71"/>
      <c r="D277" s="71"/>
      <c r="E277" s="71"/>
      <c r="F277" s="73"/>
      <c r="G277" s="73"/>
      <c r="H277" s="72"/>
      <c r="I277" s="72"/>
      <c r="J277" s="72"/>
      <c r="K277" s="74"/>
      <c r="L277" s="37"/>
      <c r="M277" s="37"/>
      <c r="N277" s="37"/>
      <c r="O277" s="37"/>
      <c r="P277" s="37"/>
      <c r="Q277" s="37"/>
      <c r="R277" s="37"/>
      <c r="S277" s="37"/>
    </row>
    <row r="278" spans="1:19" ht="14.4" x14ac:dyDescent="0.3">
      <c r="A278" s="98" t="s">
        <v>149</v>
      </c>
      <c r="B278" s="61" t="s">
        <v>222</v>
      </c>
      <c r="C278" s="61"/>
      <c r="D278" s="61"/>
      <c r="E278" s="61"/>
      <c r="F278" s="40">
        <v>50</v>
      </c>
      <c r="G278" s="41">
        <v>43</v>
      </c>
      <c r="H278" s="43">
        <v>3.8</v>
      </c>
      <c r="I278" s="43">
        <v>6.6</v>
      </c>
      <c r="J278" s="43">
        <v>30.5</v>
      </c>
      <c r="K278" s="44">
        <v>197</v>
      </c>
      <c r="L278" s="151">
        <v>0.12</v>
      </c>
      <c r="M278" s="42"/>
      <c r="N278" s="42">
        <v>19</v>
      </c>
      <c r="O278" s="42">
        <v>4</v>
      </c>
      <c r="P278" s="42">
        <v>32</v>
      </c>
      <c r="Q278" s="42">
        <v>88</v>
      </c>
      <c r="R278" s="42">
        <v>12</v>
      </c>
      <c r="S278" s="42">
        <v>1.2</v>
      </c>
    </row>
    <row r="279" spans="1:19" ht="14.4" x14ac:dyDescent="0.3">
      <c r="A279" s="47" t="s">
        <v>141</v>
      </c>
      <c r="B279" s="63" t="s">
        <v>186</v>
      </c>
      <c r="C279" s="99"/>
      <c r="D279" s="99"/>
      <c r="E279" s="99"/>
      <c r="F279" s="100" t="s">
        <v>119</v>
      </c>
      <c r="G279" s="41">
        <v>10</v>
      </c>
      <c r="H279" s="101">
        <v>1</v>
      </c>
      <c r="I279" s="101"/>
      <c r="J279" s="101">
        <v>20.2</v>
      </c>
      <c r="K279" s="101">
        <v>84.8</v>
      </c>
      <c r="L279" s="101">
        <v>0.02</v>
      </c>
      <c r="M279" s="101">
        <v>4</v>
      </c>
      <c r="N279" s="101"/>
      <c r="O279" s="101"/>
      <c r="P279" s="101">
        <v>14</v>
      </c>
      <c r="Q279" s="101">
        <v>14</v>
      </c>
      <c r="R279" s="101">
        <v>8</v>
      </c>
      <c r="S279" s="101">
        <v>2.8</v>
      </c>
    </row>
    <row r="280" spans="1:19" ht="14.4" x14ac:dyDescent="0.3">
      <c r="A280" s="70"/>
      <c r="B280" s="71" t="s">
        <v>38</v>
      </c>
      <c r="C280" s="71"/>
      <c r="D280" s="71"/>
      <c r="E280" s="71"/>
      <c r="F280" s="73">
        <f>SUM(F278:F279)</f>
        <v>50</v>
      </c>
      <c r="G280" s="72">
        <f>SUM(G278:G279)</f>
        <v>53</v>
      </c>
      <c r="H280" s="72">
        <f>SUM(H278:H279)</f>
        <v>4.8</v>
      </c>
      <c r="I280" s="72">
        <f t="shared" ref="I280:S280" si="25">SUM(I278:I279)</f>
        <v>6.6</v>
      </c>
      <c r="J280" s="72">
        <f t="shared" si="25"/>
        <v>50.7</v>
      </c>
      <c r="K280" s="72">
        <f t="shared" si="25"/>
        <v>281.8</v>
      </c>
      <c r="L280" s="72">
        <f t="shared" si="25"/>
        <v>0.13999999999999999</v>
      </c>
      <c r="M280" s="72">
        <f t="shared" si="25"/>
        <v>4</v>
      </c>
      <c r="N280" s="72">
        <f t="shared" si="25"/>
        <v>19</v>
      </c>
      <c r="O280" s="72">
        <f t="shared" si="25"/>
        <v>4</v>
      </c>
      <c r="P280" s="72">
        <f t="shared" si="25"/>
        <v>46</v>
      </c>
      <c r="Q280" s="72">
        <f t="shared" si="25"/>
        <v>102</v>
      </c>
      <c r="R280" s="72">
        <f t="shared" si="25"/>
        <v>20</v>
      </c>
      <c r="S280" s="72">
        <f t="shared" si="25"/>
        <v>4</v>
      </c>
    </row>
    <row r="281" spans="1:19" ht="14.4" x14ac:dyDescent="0.3">
      <c r="A281" s="70"/>
      <c r="B281" s="71"/>
      <c r="C281" s="71"/>
      <c r="D281" s="71"/>
      <c r="E281" s="71"/>
      <c r="F281" s="73"/>
      <c r="G281" s="73"/>
      <c r="H281" s="72"/>
      <c r="I281" s="72"/>
      <c r="J281" s="102"/>
      <c r="K281" s="74"/>
      <c r="L281" s="50"/>
      <c r="M281" s="50"/>
      <c r="N281" s="50"/>
      <c r="O281" s="50"/>
      <c r="P281" s="50"/>
      <c r="Q281" s="50"/>
      <c r="R281" s="50"/>
      <c r="S281" s="50"/>
    </row>
    <row r="282" spans="1:19" ht="14.4" x14ac:dyDescent="0.3">
      <c r="A282" s="70"/>
      <c r="B282" s="71" t="s">
        <v>58</v>
      </c>
      <c r="C282" s="71"/>
      <c r="D282" s="71"/>
      <c r="E282" s="71"/>
      <c r="F282" s="73"/>
      <c r="G282" s="73"/>
      <c r="H282" s="72"/>
      <c r="I282" s="72"/>
      <c r="J282" s="102"/>
      <c r="K282" s="74"/>
      <c r="L282" s="50"/>
      <c r="M282" s="50"/>
      <c r="N282" s="50"/>
      <c r="O282" s="50"/>
      <c r="P282" s="50"/>
      <c r="Q282" s="50"/>
      <c r="R282" s="50"/>
      <c r="S282" s="50"/>
    </row>
    <row r="283" spans="1:19" ht="14.4" x14ac:dyDescent="0.3">
      <c r="A283" s="133">
        <v>24</v>
      </c>
      <c r="B283" s="76" t="s">
        <v>261</v>
      </c>
      <c r="C283" s="164"/>
      <c r="D283" s="165"/>
      <c r="E283" s="164"/>
      <c r="F283" s="77">
        <v>100</v>
      </c>
      <c r="G283" s="78"/>
      <c r="H283" s="77">
        <v>1.03</v>
      </c>
      <c r="I283" s="77">
        <v>5.17</v>
      </c>
      <c r="J283" s="77">
        <v>3.22</v>
      </c>
      <c r="K283" s="166">
        <v>63.8</v>
      </c>
      <c r="L283" s="166">
        <v>0.05</v>
      </c>
      <c r="M283" s="77">
        <v>16.89</v>
      </c>
      <c r="N283" s="167"/>
      <c r="O283" s="77">
        <v>2.7</v>
      </c>
      <c r="P283" s="77">
        <v>24.65</v>
      </c>
      <c r="Q283" s="77">
        <v>32.049999999999997</v>
      </c>
      <c r="R283" s="77">
        <v>20.329999999999998</v>
      </c>
      <c r="S283" s="77">
        <v>0.79</v>
      </c>
    </row>
    <row r="284" spans="1:19" ht="14.4" x14ac:dyDescent="0.3">
      <c r="A284" s="47" t="s">
        <v>153</v>
      </c>
      <c r="B284" s="35" t="s">
        <v>244</v>
      </c>
      <c r="C284" s="35"/>
      <c r="D284" s="83"/>
      <c r="E284" s="83"/>
      <c r="F284" s="48" t="s">
        <v>47</v>
      </c>
      <c r="G284" s="49">
        <v>40</v>
      </c>
      <c r="H284" s="50">
        <v>19.86</v>
      </c>
      <c r="I284" s="50">
        <v>5.8</v>
      </c>
      <c r="J284" s="50">
        <v>7.6</v>
      </c>
      <c r="K284" s="50">
        <v>86</v>
      </c>
      <c r="L284" s="50">
        <v>0.08</v>
      </c>
      <c r="M284" s="50">
        <v>5.46</v>
      </c>
      <c r="N284" s="50">
        <v>11.46</v>
      </c>
      <c r="O284" s="50">
        <v>5.38</v>
      </c>
      <c r="P284" s="50">
        <v>55.23</v>
      </c>
      <c r="Q284" s="50">
        <v>245.22</v>
      </c>
      <c r="R284" s="50">
        <v>55.68</v>
      </c>
      <c r="S284" s="50">
        <v>0.97</v>
      </c>
    </row>
    <row r="285" spans="1:19" ht="14.4" x14ac:dyDescent="0.3">
      <c r="A285" s="38"/>
      <c r="B285" s="61" t="s">
        <v>81</v>
      </c>
      <c r="C285" s="61"/>
      <c r="D285" s="83"/>
      <c r="E285" s="83"/>
      <c r="F285" s="48">
        <v>180</v>
      </c>
      <c r="G285" s="49"/>
      <c r="H285" s="129">
        <v>6.84</v>
      </c>
      <c r="I285" s="129">
        <v>0.84</v>
      </c>
      <c r="J285" s="129">
        <v>38.299999999999997</v>
      </c>
      <c r="K285" s="130">
        <v>187.2</v>
      </c>
      <c r="L285" s="87">
        <v>7.0000000000000007E-2</v>
      </c>
      <c r="M285" s="87"/>
      <c r="N285" s="87"/>
      <c r="O285" s="87">
        <v>0.96</v>
      </c>
      <c r="P285" s="87">
        <v>13.44</v>
      </c>
      <c r="Q285" s="87">
        <v>44.6</v>
      </c>
      <c r="R285" s="87">
        <v>10.34</v>
      </c>
      <c r="S285" s="87">
        <v>1.02</v>
      </c>
    </row>
    <row r="286" spans="1:19" ht="13.2" customHeight="1" x14ac:dyDescent="0.25">
      <c r="A286" s="85">
        <v>376</v>
      </c>
      <c r="B286" s="63" t="s">
        <v>49</v>
      </c>
      <c r="C286" s="63"/>
      <c r="D286" s="63"/>
      <c r="E286" s="63"/>
      <c r="F286" s="67">
        <v>200</v>
      </c>
      <c r="G286" s="123"/>
      <c r="H286" s="87">
        <v>7.0000000000000007E-2</v>
      </c>
      <c r="I286" s="87">
        <v>0.02</v>
      </c>
      <c r="J286" s="87">
        <v>15</v>
      </c>
      <c r="K286" s="87">
        <v>60</v>
      </c>
      <c r="L286" s="87"/>
      <c r="M286" s="87">
        <v>0.03</v>
      </c>
      <c r="N286" s="88"/>
      <c r="O286" s="88"/>
      <c r="P286" s="88">
        <v>11.1</v>
      </c>
      <c r="Q286" s="88">
        <v>2.8</v>
      </c>
      <c r="R286" s="88">
        <v>1.4</v>
      </c>
      <c r="S286" s="88">
        <v>0.28000000000000003</v>
      </c>
    </row>
    <row r="287" spans="1:19" ht="21" x14ac:dyDescent="0.25">
      <c r="A287" s="89" t="s">
        <v>50</v>
      </c>
      <c r="B287" s="90" t="s">
        <v>51</v>
      </c>
      <c r="C287" s="90"/>
      <c r="D287" s="91"/>
      <c r="E287" s="92"/>
      <c r="F287" s="93">
        <v>50</v>
      </c>
      <c r="G287" s="94">
        <v>5</v>
      </c>
      <c r="H287" s="95">
        <v>3.95</v>
      </c>
      <c r="I287" s="95">
        <v>0.5</v>
      </c>
      <c r="J287" s="95">
        <v>24.17</v>
      </c>
      <c r="K287" s="96">
        <v>117.5</v>
      </c>
      <c r="L287" s="95">
        <v>0.09</v>
      </c>
      <c r="M287" s="58"/>
      <c r="N287" s="59"/>
      <c r="O287" s="58">
        <v>0.67</v>
      </c>
      <c r="P287" s="58">
        <v>11.5</v>
      </c>
      <c r="Q287" s="58">
        <v>43.5</v>
      </c>
      <c r="R287" s="58">
        <v>16.5</v>
      </c>
      <c r="S287" s="58">
        <v>1</v>
      </c>
    </row>
    <row r="288" spans="1:19" ht="21.6" x14ac:dyDescent="0.3">
      <c r="A288" s="89" t="s">
        <v>52</v>
      </c>
      <c r="B288" s="61" t="s">
        <v>53</v>
      </c>
      <c r="C288" s="61"/>
      <c r="D288" s="61"/>
      <c r="E288" s="61"/>
      <c r="F288" s="97">
        <v>50</v>
      </c>
      <c r="G288" s="94"/>
      <c r="H288" s="43">
        <v>2.64</v>
      </c>
      <c r="I288" s="43">
        <v>0.48</v>
      </c>
      <c r="J288" s="43">
        <v>15.84</v>
      </c>
      <c r="K288" s="43">
        <v>79.2</v>
      </c>
      <c r="L288" s="43">
        <v>7.0000000000000007E-2</v>
      </c>
      <c r="M288" s="43">
        <v>0</v>
      </c>
      <c r="N288" s="43"/>
      <c r="O288" s="43"/>
      <c r="P288" s="43">
        <v>11.6</v>
      </c>
      <c r="Q288" s="43">
        <v>60</v>
      </c>
      <c r="R288" s="43">
        <v>18.8</v>
      </c>
      <c r="S288" s="43">
        <v>1.56</v>
      </c>
    </row>
    <row r="289" spans="1:19" ht="14.4" x14ac:dyDescent="0.3">
      <c r="A289" s="70"/>
      <c r="B289" s="71" t="s">
        <v>38</v>
      </c>
      <c r="C289" s="71"/>
      <c r="D289" s="71"/>
      <c r="E289" s="71"/>
      <c r="F289" s="73">
        <f>100+100+180+200+100</f>
        <v>680</v>
      </c>
      <c r="G289" s="72">
        <f>SUM(G283:G288)</f>
        <v>45</v>
      </c>
      <c r="H289" s="72">
        <f>SUM(H283:H288)</f>
        <v>34.39</v>
      </c>
      <c r="I289" s="72">
        <f>SUM(I283:I288)</f>
        <v>12.809999999999999</v>
      </c>
      <c r="J289" s="72">
        <f>SUM(J283:J288)</f>
        <v>104.13000000000001</v>
      </c>
      <c r="K289" s="72">
        <f>SUM(K283:K288)</f>
        <v>593.70000000000005</v>
      </c>
      <c r="L289" s="72">
        <f>SUM(L283:L288)</f>
        <v>0.36000000000000004</v>
      </c>
      <c r="M289" s="72">
        <f>SUM(M283:M288)</f>
        <v>22.380000000000003</v>
      </c>
      <c r="N289" s="72">
        <f>SUM(N283:N288)</f>
        <v>11.46</v>
      </c>
      <c r="O289" s="72">
        <f>SUM(O283:O288)</f>
        <v>9.7099999999999991</v>
      </c>
      <c r="P289" s="72">
        <f>SUM(P283:P288)</f>
        <v>127.51999999999998</v>
      </c>
      <c r="Q289" s="72">
        <f>SUM(Q283:Q288)</f>
        <v>428.17</v>
      </c>
      <c r="R289" s="72">
        <f>SUM(R283:R288)</f>
        <v>123.05</v>
      </c>
      <c r="S289" s="72">
        <f>SUM(S283:S288)</f>
        <v>5.620000000000001</v>
      </c>
    </row>
    <row r="290" spans="1:19" ht="14.4" x14ac:dyDescent="0.3">
      <c r="A290" s="70"/>
      <c r="B290" s="71"/>
      <c r="C290" s="71"/>
      <c r="D290" s="71"/>
      <c r="E290" s="71"/>
      <c r="F290" s="73"/>
      <c r="G290" s="73"/>
      <c r="H290" s="72"/>
      <c r="I290" s="72"/>
      <c r="J290" s="102"/>
      <c r="K290" s="74"/>
      <c r="L290" s="50"/>
      <c r="M290" s="50"/>
      <c r="N290" s="50"/>
      <c r="O290" s="50"/>
      <c r="P290" s="50"/>
      <c r="Q290" s="50"/>
      <c r="R290" s="50"/>
      <c r="S290" s="50"/>
    </row>
    <row r="291" spans="1:19" ht="14.4" x14ac:dyDescent="0.3">
      <c r="A291" s="70"/>
      <c r="B291" s="71"/>
      <c r="C291" s="71"/>
      <c r="D291" s="71"/>
      <c r="E291" s="71"/>
      <c r="F291" s="73"/>
      <c r="G291" s="73"/>
      <c r="H291" s="72"/>
      <c r="I291" s="72"/>
      <c r="J291" s="102"/>
      <c r="K291" s="74"/>
      <c r="L291" s="50"/>
      <c r="M291" s="50"/>
      <c r="N291" s="50"/>
      <c r="O291" s="50"/>
      <c r="P291" s="50"/>
      <c r="Q291" s="50"/>
      <c r="R291" s="50"/>
      <c r="S291" s="50"/>
    </row>
    <row r="292" spans="1:19" ht="14.4" x14ac:dyDescent="0.3">
      <c r="A292" s="70"/>
      <c r="B292" s="71" t="s">
        <v>64</v>
      </c>
      <c r="C292" s="71"/>
      <c r="D292" s="71"/>
      <c r="E292" s="71"/>
      <c r="F292" s="73"/>
      <c r="G292" s="73"/>
      <c r="H292" s="72"/>
      <c r="I292" s="72"/>
      <c r="J292" s="102"/>
      <c r="K292" s="74"/>
      <c r="L292" s="50"/>
      <c r="M292" s="50"/>
      <c r="N292" s="50"/>
      <c r="O292" s="50"/>
      <c r="P292" s="50"/>
      <c r="Q292" s="50"/>
      <c r="R292" s="50"/>
      <c r="S292" s="50"/>
    </row>
    <row r="293" spans="1:19" ht="14.4" x14ac:dyDescent="0.3">
      <c r="A293" s="98" t="s">
        <v>55</v>
      </c>
      <c r="B293" s="61" t="s">
        <v>185</v>
      </c>
      <c r="C293" s="83"/>
      <c r="D293" s="83"/>
      <c r="E293" s="83"/>
      <c r="F293" s="48">
        <v>50</v>
      </c>
      <c r="G293" s="41">
        <v>29.28</v>
      </c>
      <c r="H293" s="43">
        <v>4.1749999999999998</v>
      </c>
      <c r="I293" s="43">
        <v>1.6</v>
      </c>
      <c r="J293" s="43">
        <v>22.425000000000001</v>
      </c>
      <c r="K293" s="43">
        <v>120.83333333333334</v>
      </c>
      <c r="L293" s="43">
        <v>7.4999999999999997E-2</v>
      </c>
      <c r="M293" s="43">
        <v>0</v>
      </c>
      <c r="N293" s="43">
        <v>0</v>
      </c>
      <c r="O293" s="43">
        <v>1.1000000000000001</v>
      </c>
      <c r="P293" s="43">
        <v>11.25</v>
      </c>
      <c r="Q293" s="43">
        <v>38.416666666666671</v>
      </c>
      <c r="R293" s="43">
        <v>16.166666666666668</v>
      </c>
      <c r="S293" s="43">
        <v>0.73333333333333339</v>
      </c>
    </row>
    <row r="294" spans="1:19" ht="14.4" x14ac:dyDescent="0.3">
      <c r="A294" s="47" t="s">
        <v>67</v>
      </c>
      <c r="B294" s="106" t="s">
        <v>93</v>
      </c>
      <c r="C294" s="92"/>
      <c r="D294" s="92"/>
      <c r="E294" s="92"/>
      <c r="F294" s="107">
        <v>180</v>
      </c>
      <c r="G294" s="95">
        <v>10</v>
      </c>
      <c r="H294" s="45">
        <v>5.22</v>
      </c>
      <c r="I294" s="45">
        <v>4.5</v>
      </c>
      <c r="J294" s="45">
        <v>7.56</v>
      </c>
      <c r="K294" s="45">
        <v>91.8</v>
      </c>
      <c r="L294" s="45">
        <v>0.04</v>
      </c>
      <c r="M294" s="45">
        <v>0.54</v>
      </c>
      <c r="N294" s="45">
        <v>36</v>
      </c>
      <c r="O294" s="45"/>
      <c r="P294" s="45">
        <v>223.2</v>
      </c>
      <c r="Q294" s="45">
        <v>165.6</v>
      </c>
      <c r="R294" s="45">
        <v>25.2</v>
      </c>
      <c r="S294" s="45">
        <v>0.18</v>
      </c>
    </row>
    <row r="295" spans="1:19" ht="14.4" x14ac:dyDescent="0.3">
      <c r="A295" s="70"/>
      <c r="B295" s="71" t="s">
        <v>38</v>
      </c>
      <c r="C295" s="71"/>
      <c r="D295" s="71"/>
      <c r="E295" s="71"/>
      <c r="F295" s="73">
        <f>SUM(F293:F294)</f>
        <v>230</v>
      </c>
      <c r="G295" s="72">
        <f>SUM(G293:G294)</f>
        <v>39.28</v>
      </c>
      <c r="H295" s="72">
        <f t="shared" ref="H295:S295" si="26">SUM(H293:H294)</f>
        <v>9.3949999999999996</v>
      </c>
      <c r="I295" s="72">
        <f t="shared" si="26"/>
        <v>6.1</v>
      </c>
      <c r="J295" s="72">
        <f t="shared" si="26"/>
        <v>29.984999999999999</v>
      </c>
      <c r="K295" s="72">
        <f t="shared" si="26"/>
        <v>212.63333333333333</v>
      </c>
      <c r="L295" s="72">
        <f t="shared" si="26"/>
        <v>0.11499999999999999</v>
      </c>
      <c r="M295" s="72">
        <f t="shared" si="26"/>
        <v>0.54</v>
      </c>
      <c r="N295" s="72">
        <f t="shared" si="26"/>
        <v>36</v>
      </c>
      <c r="O295" s="72">
        <f t="shared" si="26"/>
        <v>1.1000000000000001</v>
      </c>
      <c r="P295" s="72">
        <f t="shared" si="26"/>
        <v>234.45</v>
      </c>
      <c r="Q295" s="72">
        <f t="shared" si="26"/>
        <v>204.01666666666665</v>
      </c>
      <c r="R295" s="72">
        <f t="shared" si="26"/>
        <v>41.366666666666667</v>
      </c>
      <c r="S295" s="72">
        <f t="shared" si="26"/>
        <v>0.91333333333333333</v>
      </c>
    </row>
    <row r="296" spans="1:19" ht="14.4" x14ac:dyDescent="0.3">
      <c r="A296" s="70"/>
      <c r="B296" s="71" t="s">
        <v>69</v>
      </c>
      <c r="C296" s="71"/>
      <c r="D296" s="71"/>
      <c r="E296" s="71"/>
      <c r="F296" s="73">
        <f>F265+F275+F280+F289+F295</f>
        <v>2525</v>
      </c>
      <c r="G296" s="72">
        <f>G265+G275+G280+G289+G295</f>
        <v>289.73</v>
      </c>
      <c r="H296" s="102">
        <f>H265+H275+H280+H289+H295</f>
        <v>115.40299999999999</v>
      </c>
      <c r="I296" s="102">
        <f>I265+I275+I280+I289+I295</f>
        <v>61.734000000000002</v>
      </c>
      <c r="J296" s="102">
        <f>J265+J275+J280+J289+J295</f>
        <v>435.79300000000001</v>
      </c>
      <c r="K296" s="102">
        <f>K265+K275+K280+K289+K295</f>
        <v>2679.7433333333333</v>
      </c>
      <c r="L296" s="102">
        <f>L265+L275+L280+L289+L295</f>
        <v>1.57</v>
      </c>
      <c r="M296" s="102">
        <f>M265+M275+M280+M289+M295</f>
        <v>78.698000000000022</v>
      </c>
      <c r="N296" s="102">
        <f>N265+N275+N280+N289+N295</f>
        <v>207.64000000000001</v>
      </c>
      <c r="O296" s="102">
        <f>O265+O275+O280+O289+O295</f>
        <v>21.89</v>
      </c>
      <c r="P296" s="102">
        <f>P265+P275+P280+P289+P295</f>
        <v>1168.44</v>
      </c>
      <c r="Q296" s="102">
        <f>Q265+Q275+Q280+Q289+Q295</f>
        <v>1805.5166666666667</v>
      </c>
      <c r="R296" s="102">
        <f>R265+R275+R280+R289+R295</f>
        <v>461.36666666666673</v>
      </c>
      <c r="S296" s="102">
        <f>S265+S275+S280+S289+S295</f>
        <v>26.391333333333336</v>
      </c>
    </row>
    <row r="299" spans="1:19" ht="22.5" customHeight="1" x14ac:dyDescent="0.3">
      <c r="A299" s="70"/>
      <c r="B299" s="168" t="s">
        <v>155</v>
      </c>
      <c r="C299" s="168"/>
      <c r="D299" s="168"/>
      <c r="E299" s="168"/>
      <c r="F299" s="169">
        <f>F50+F91+F132+F173+F214+F255+F296</f>
        <v>18940</v>
      </c>
      <c r="G299" s="169" t="e">
        <f>G50+G91+G132+G173+G214+G255+G296</f>
        <v>#REF!</v>
      </c>
      <c r="H299" s="169">
        <f>H50+H91+H132+H173+H214+H255+H296</f>
        <v>791.90300000000002</v>
      </c>
      <c r="I299" s="169">
        <f>I50+I91+I132+I173+I214+I255+I296</f>
        <v>596.12800000000004</v>
      </c>
      <c r="J299" s="169">
        <f>J50+J91+J132+J173+J214+J255+J296</f>
        <v>2730.3266666666664</v>
      </c>
      <c r="K299" s="169">
        <f>K50+K91+K132+K173+K214+K255+K296</f>
        <v>19304.063333333332</v>
      </c>
      <c r="L299" s="169">
        <f>L50+L91+L132+L173+L214+L255+L296</f>
        <v>11.602666666666668</v>
      </c>
      <c r="M299" s="169">
        <f>M50+M91+M132+M173+M214+M255+M296</f>
        <v>970.01200000000006</v>
      </c>
      <c r="N299" s="169">
        <f>N50+N91+N132+N173+N214+N255+N296</f>
        <v>1818.5300000000004</v>
      </c>
      <c r="O299" s="169">
        <f>O50+O91+O132+O173+O214+O255+O296</f>
        <v>221.99599999999998</v>
      </c>
      <c r="P299" s="169">
        <f>P50+P91+P132+P173+P214+P255+P296</f>
        <v>8204.7309999999998</v>
      </c>
      <c r="Q299" s="169">
        <f>Q50+Q91+Q132+Q173+Q214+Q255+Q296</f>
        <v>11858.569666666666</v>
      </c>
      <c r="R299" s="169">
        <f>R50+R91+R132+R173+R214+R255+R296</f>
        <v>2800.3153333333335</v>
      </c>
      <c r="S299" s="169">
        <f>S50+S91+S132+S173+S214+S255+S296</f>
        <v>150.774</v>
      </c>
    </row>
    <row r="300" spans="1:19" ht="14.25" customHeight="1" x14ac:dyDescent="0.3">
      <c r="A300" s="70"/>
      <c r="B300" s="71"/>
      <c r="C300" s="71"/>
      <c r="D300" s="71"/>
      <c r="E300" s="71"/>
      <c r="F300" s="108"/>
      <c r="H300" s="102"/>
      <c r="I300" s="102"/>
      <c r="J300" s="102"/>
      <c r="K300" s="113"/>
      <c r="L300" s="152"/>
      <c r="M300" s="139"/>
      <c r="N300" s="139"/>
      <c r="O300" s="139"/>
      <c r="P300" s="139"/>
      <c r="Q300" s="139"/>
      <c r="R300" s="139"/>
      <c r="S300" s="139"/>
    </row>
    <row r="301" spans="1:19" ht="14.25" customHeight="1" x14ac:dyDescent="0.3">
      <c r="A301" s="170" t="s">
        <v>156</v>
      </c>
      <c r="B301" s="171"/>
      <c r="C301" s="172"/>
      <c r="D301" s="172"/>
      <c r="E301" s="173"/>
      <c r="F301" s="174"/>
      <c r="G301" s="108"/>
      <c r="H301" s="175"/>
      <c r="I301" s="175"/>
      <c r="J301" s="176"/>
      <c r="K301" s="177"/>
      <c r="L301" s="178"/>
      <c r="M301" s="179"/>
      <c r="N301" s="178"/>
      <c r="O301" s="178"/>
      <c r="P301" s="178"/>
      <c r="Q301" s="106"/>
    </row>
    <row r="302" spans="1:19" ht="14.25" customHeight="1" x14ac:dyDescent="0.25">
      <c r="A302" s="180" t="s">
        <v>157</v>
      </c>
      <c r="B302" s="180"/>
      <c r="C302" s="180"/>
      <c r="D302" s="180"/>
      <c r="E302" s="180"/>
      <c r="F302" s="180"/>
      <c r="G302" s="174"/>
      <c r="H302" s="180"/>
      <c r="I302" s="180"/>
      <c r="J302" s="180"/>
      <c r="K302" s="181"/>
    </row>
    <row r="303" spans="1:19" ht="14.25" customHeight="1" x14ac:dyDescent="0.3">
      <c r="A303" s="148" t="s">
        <v>158</v>
      </c>
      <c r="B303" s="61"/>
      <c r="C303" s="61"/>
      <c r="D303" s="61"/>
      <c r="E303" s="182"/>
      <c r="F303" s="41"/>
      <c r="G303" s="180"/>
      <c r="H303" s="112"/>
      <c r="I303" s="112"/>
      <c r="J303" s="113"/>
      <c r="K303" s="183"/>
      <c r="L303" s="184"/>
      <c r="M303" s="139"/>
      <c r="N303" s="139"/>
    </row>
    <row r="304" spans="1:19" ht="14.25" customHeight="1" x14ac:dyDescent="0.3">
      <c r="A304" s="148" t="s">
        <v>159</v>
      </c>
      <c r="B304" s="61"/>
      <c r="C304" s="61"/>
      <c r="D304" s="61"/>
      <c r="E304" s="182"/>
      <c r="F304" s="41"/>
      <c r="G304" s="41"/>
      <c r="H304" s="112"/>
      <c r="I304" s="112"/>
      <c r="J304" s="113"/>
      <c r="K304" s="183"/>
      <c r="L304" s="184"/>
      <c r="M304" s="139"/>
      <c r="N304" s="139"/>
    </row>
    <row r="305" spans="1:14" ht="14.25" customHeight="1" x14ac:dyDescent="0.3">
      <c r="A305" s="148" t="s">
        <v>160</v>
      </c>
      <c r="B305" s="185"/>
      <c r="C305" s="186"/>
      <c r="D305" s="61"/>
      <c r="E305" s="182"/>
      <c r="F305" s="41"/>
      <c r="G305" s="41"/>
      <c r="H305" s="112"/>
      <c r="I305" s="112"/>
      <c r="J305" s="113"/>
      <c r="K305" s="183"/>
      <c r="L305" s="184"/>
      <c r="M305" s="139"/>
      <c r="N305" s="139"/>
    </row>
  </sheetData>
  <mergeCells count="23">
    <mergeCell ref="G233:G234"/>
    <mergeCell ref="G247:G248"/>
    <mergeCell ref="A258:A259"/>
    <mergeCell ref="G273:G274"/>
    <mergeCell ref="G287:G288"/>
    <mergeCell ref="G151:G152"/>
    <mergeCell ref="G165:G166"/>
    <mergeCell ref="A177:A178"/>
    <mergeCell ref="G192:G193"/>
    <mergeCell ref="G206:G207"/>
    <mergeCell ref="A218:A219"/>
    <mergeCell ref="G69:G70"/>
    <mergeCell ref="G83:G84"/>
    <mergeCell ref="A94:A95"/>
    <mergeCell ref="G110:G111"/>
    <mergeCell ref="G124:G125"/>
    <mergeCell ref="A136:A137"/>
    <mergeCell ref="B7:P7"/>
    <mergeCell ref="B8:O9"/>
    <mergeCell ref="A12:A13"/>
    <mergeCell ref="G28:G29"/>
    <mergeCell ref="G42:G43"/>
    <mergeCell ref="A53:A54"/>
  </mergeCells>
  <pageMargins left="0" right="0" top="0.19685039370078741" bottom="0.19685039370078741" header="0.51181102362204722" footer="0.51181102362204722"/>
  <pageSetup paperSize="9" scale="72" fitToHeight="0" orientation="landscape" horizontalDpi="4294967293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02.09-04.09</vt:lpstr>
      <vt:lpstr>05.09-11.09</vt:lpstr>
      <vt:lpstr>12.09-18.09</vt:lpstr>
      <vt:lpstr>19.09-25.09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Юнусов Азат</dc:creator>
  <cp:lastModifiedBy>Юнусов Азат</cp:lastModifiedBy>
  <dcterms:created xsi:type="dcterms:W3CDTF">2022-09-15T08:53:16Z</dcterms:created>
  <dcterms:modified xsi:type="dcterms:W3CDTF">2022-09-15T11:12:54Z</dcterms:modified>
</cp:coreProperties>
</file>